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Budget File für Upload/"/>
    </mc:Choice>
  </mc:AlternateContent>
  <xr:revisionPtr revIDLastSave="0" documentId="13_ncr:1_{638D6CBB-75DD-3944-A2BB-377EEEBB7E7F}" xr6:coauthVersionLast="47" xr6:coauthVersionMax="47" xr10:uidLastSave="{00000000-0000-0000-0000-000000000000}"/>
  <bookViews>
    <workbookView xWindow="40480" yWindow="740" windowWidth="31520" windowHeight="26680" activeTab="2" xr2:uid="{CFAFC911-70D3-7848-A0B5-60444B262177}"/>
  </bookViews>
  <sheets>
    <sheet name="Wegleitung Kalkulation" sheetId="31" r:id="rId1"/>
    <sheet name="DIZH Budget Kalkulation" sheetId="15" r:id="rId2"/>
    <sheet name="Personalkosten" sheetId="25" r:id="rId3"/>
    <sheet name="ZHDK_Personal_2024" sheetId="36" state="hidden" r:id="rId4"/>
    <sheet name="UZH_Personal_2023" sheetId="33" state="hidden" r:id="rId5"/>
    <sheet name="UZH_Personal_2025" sheetId="35" state="hidden" r:id="rId6"/>
    <sheet name="PHZH_Personal_2025" sheetId="34" state="hidden" r:id="rId7"/>
    <sheet name="UZH_Personal_Alt" sheetId="27" state="hidden" r:id="rId8"/>
    <sheet name="UZH_Personal" sheetId="32" state="hidden" r:id="rId9"/>
    <sheet name="ZHAW_Personal" sheetId="28" state="hidden" r:id="rId10"/>
    <sheet name="ZHDK_Personal" sheetId="23" state="hidden" r:id="rId11"/>
    <sheet name="PHZH_Personal" sheetId="29" state="hidden" r:id="rId12"/>
    <sheet name="ZHAW - Kostensätze 2021" sheetId="30" state="hidden" r:id="rId13"/>
    <sheet name="Pendenzen" sheetId="21" state="hidden" r:id="rId14"/>
  </sheets>
  <definedNames>
    <definedName name="_xlnm._FilterDatabase" localSheetId="13" hidden="1">Pendenzen!$A$3:$D$20</definedName>
    <definedName name="_xlnm.Print_Area" localSheetId="12">'ZHAW - Kostensätze 2021'!$B:$H</definedName>
    <definedName name="Finanzierung" localSheetId="11">PHZH_Personal!$A$24:$A$27</definedName>
    <definedName name="Finanzierung" localSheetId="6">PHZH_Personal_2025!$A$26:$A$29</definedName>
    <definedName name="Finanzierung" localSheetId="8">UZH_Personal!#REF!</definedName>
    <definedName name="Finanzierung" localSheetId="4">UZH_Personal_2023!#REF!</definedName>
    <definedName name="Finanzierung" localSheetId="5">UZH_Personal_2025!#REF!</definedName>
    <definedName name="Finanzierung" localSheetId="7">UZH_Personal_Alt!#REF!</definedName>
    <definedName name="Finanzierung" localSheetId="9">ZHAW_Personal!#REF!</definedName>
    <definedName name="Finanzierung" localSheetId="3">ZHDK_Personal_2024!$A$33:$A$36</definedName>
    <definedName name="Finanzierung">ZHDK_Personal!$A$28:$A$31</definedName>
    <definedName name="Personalkostensätze" localSheetId="11">PHZH_Personal!$A$4:$F$9</definedName>
    <definedName name="Personalkostensätze" localSheetId="6">PHZH_Personal_2025!$A$6:$F$11</definedName>
    <definedName name="Personalkostensätze" localSheetId="8">UZH_Personal!$A$5:$M$17</definedName>
    <definedName name="Personalkostensätze" localSheetId="4">UZH_Personal_2023!$A$5:$E$17</definedName>
    <definedName name="Personalkostensätze" localSheetId="5">UZH_Personal_2025!$A$5:$E$18</definedName>
    <definedName name="Personalkostensätze" localSheetId="7">UZH_Personal_Alt!$A$4:$M$10</definedName>
    <definedName name="Personalkostensätze" localSheetId="9">ZHAW_Personal!$A$4:$F$8</definedName>
    <definedName name="Personalkostensätze" localSheetId="3">ZHDK_Personal_2024!$A$6:$F$18</definedName>
    <definedName name="Personalkostensätze">ZHDK_Personal!$A$4:$F$13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5" l="1"/>
  <c r="N95" i="15"/>
  <c r="K95" i="15"/>
  <c r="H95" i="15"/>
  <c r="E95" i="15"/>
  <c r="B95" i="15"/>
  <c r="G29" i="25"/>
  <c r="F4" i="28" l="1"/>
  <c r="E4" i="28"/>
  <c r="D4" i="28"/>
  <c r="L64" i="25" l="1"/>
  <c r="L65" i="25"/>
  <c r="L66" i="25"/>
  <c r="L67" i="25"/>
  <c r="L68" i="25"/>
  <c r="L69" i="25"/>
  <c r="L70" i="25"/>
  <c r="L71" i="25"/>
  <c r="L72" i="25"/>
  <c r="L73" i="25"/>
  <c r="L74" i="25"/>
  <c r="L63" i="25"/>
  <c r="L47" i="25"/>
  <c r="L48" i="25"/>
  <c r="L49" i="25"/>
  <c r="L50" i="25"/>
  <c r="L51" i="25"/>
  <c r="L52" i="25"/>
  <c r="L53" i="25"/>
  <c r="L54" i="25"/>
  <c r="L55" i="25"/>
  <c r="L56" i="25"/>
  <c r="L57" i="25"/>
  <c r="L46" i="25"/>
  <c r="L13" i="25"/>
  <c r="L14" i="25"/>
  <c r="L15" i="25"/>
  <c r="L16" i="25"/>
  <c r="L17" i="25"/>
  <c r="L18" i="25"/>
  <c r="L19" i="25"/>
  <c r="L20" i="25"/>
  <c r="L21" i="25"/>
  <c r="L22" i="25"/>
  <c r="L23" i="25"/>
  <c r="G51" i="25"/>
  <c r="G50" i="25"/>
  <c r="G49" i="25"/>
  <c r="G48" i="25"/>
  <c r="G47" i="25"/>
  <c r="G46" i="25"/>
  <c r="F18" i="36"/>
  <c r="D18" i="36"/>
  <c r="E18" i="36" s="1"/>
  <c r="F17" i="36"/>
  <c r="D17" i="36"/>
  <c r="E17" i="36" s="1"/>
  <c r="F16" i="36"/>
  <c r="D16" i="36"/>
  <c r="E16" i="36" s="1"/>
  <c r="F15" i="36"/>
  <c r="D15" i="36"/>
  <c r="E15" i="36" s="1"/>
  <c r="F14" i="36"/>
  <c r="D14" i="36"/>
  <c r="E14" i="36" s="1"/>
  <c r="F13" i="36"/>
  <c r="D13" i="36"/>
  <c r="E13" i="36" s="1"/>
  <c r="F12" i="36"/>
  <c r="D12" i="36"/>
  <c r="E12" i="36" s="1"/>
  <c r="F11" i="36"/>
  <c r="D11" i="36"/>
  <c r="E11" i="36" s="1"/>
  <c r="F10" i="36"/>
  <c r="E10" i="36"/>
  <c r="D10" i="36"/>
  <c r="F9" i="36"/>
  <c r="D9" i="36"/>
  <c r="E9" i="36" s="1"/>
  <c r="F8" i="36"/>
  <c r="D8" i="36"/>
  <c r="E8" i="36" s="1"/>
  <c r="F7" i="36"/>
  <c r="E7" i="36"/>
  <c r="D7" i="36"/>
  <c r="G17" i="25" l="1"/>
  <c r="G16" i="25"/>
  <c r="G15" i="25"/>
  <c r="G14" i="25"/>
  <c r="G13" i="25"/>
  <c r="G12" i="25"/>
  <c r="L12" i="25" s="1"/>
  <c r="E12" i="35"/>
  <c r="E11" i="35"/>
  <c r="E10" i="35"/>
  <c r="E9" i="35"/>
  <c r="E8" i="35"/>
  <c r="E7" i="35"/>
  <c r="E6" i="35"/>
  <c r="E5" i="35"/>
  <c r="B91" i="15"/>
  <c r="B83" i="15"/>
  <c r="B75" i="15"/>
  <c r="E11" i="33"/>
  <c r="E10" i="33"/>
  <c r="E9" i="33"/>
  <c r="E8" i="33"/>
  <c r="E7" i="33"/>
  <c r="E6" i="33"/>
  <c r="E5" i="33"/>
  <c r="D3" i="25"/>
  <c r="D2" i="25"/>
  <c r="D1" i="25"/>
  <c r="G68" i="25" l="1"/>
  <c r="G67" i="25"/>
  <c r="G66" i="25"/>
  <c r="G65" i="25"/>
  <c r="G64" i="25"/>
  <c r="G63" i="25"/>
  <c r="F11" i="34"/>
  <c r="D11" i="34"/>
  <c r="E11" i="34" s="1"/>
  <c r="F10" i="34"/>
  <c r="D10" i="34"/>
  <c r="E10" i="34" s="1"/>
  <c r="F9" i="34"/>
  <c r="D9" i="34"/>
  <c r="E9" i="34" s="1"/>
  <c r="F8" i="34"/>
  <c r="D8" i="34"/>
  <c r="E8" i="34" s="1"/>
  <c r="F7" i="34"/>
  <c r="D7" i="34"/>
  <c r="E7" i="34" s="1"/>
  <c r="H14" i="25" l="1"/>
  <c r="H13" i="25"/>
  <c r="H18" i="25"/>
  <c r="H19" i="25"/>
  <c r="H20" i="25"/>
  <c r="H21" i="25"/>
  <c r="H22" i="25"/>
  <c r="H23" i="25"/>
  <c r="H17" i="25"/>
  <c r="H16" i="25"/>
  <c r="H15" i="25"/>
  <c r="H12" i="25"/>
  <c r="E78" i="15"/>
  <c r="B77" i="15"/>
  <c r="K5" i="15" l="1"/>
  <c r="M9" i="32"/>
  <c r="M8" i="32"/>
  <c r="M7" i="32"/>
  <c r="B49" i="15"/>
  <c r="K4" i="15" l="1"/>
  <c r="M11" i="32"/>
  <c r="M10" i="32"/>
  <c r="Q9" i="32"/>
  <c r="Q8" i="32"/>
  <c r="O8" i="32"/>
  <c r="P8" i="32" s="1"/>
  <c r="Q7" i="32"/>
  <c r="O7" i="32"/>
  <c r="P7" i="32" s="1"/>
  <c r="L6" i="32"/>
  <c r="M6" i="32" s="1"/>
  <c r="L5" i="32"/>
  <c r="M5" i="32" s="1"/>
  <c r="M9" i="27"/>
  <c r="M8" i="27"/>
  <c r="M7" i="27"/>
  <c r="L6" i="27"/>
  <c r="M6" i="27"/>
  <c r="L5" i="27"/>
  <c r="M5" i="27"/>
  <c r="G30" i="25"/>
  <c r="G31" i="25"/>
  <c r="G32" i="25"/>
  <c r="G33" i="25"/>
  <c r="G34" i="25"/>
  <c r="H35" i="25"/>
  <c r="L35" i="25" s="1"/>
  <c r="H36" i="25"/>
  <c r="L36" i="25" s="1"/>
  <c r="H37" i="25"/>
  <c r="L37" i="25" s="1"/>
  <c r="H38" i="25"/>
  <c r="L38" i="25" s="1"/>
  <c r="H39" i="25"/>
  <c r="L39" i="25" s="1"/>
  <c r="H40" i="25"/>
  <c r="L40" i="25" s="1"/>
  <c r="H46" i="25"/>
  <c r="H47" i="25"/>
  <c r="H48" i="25"/>
  <c r="H49" i="25"/>
  <c r="H50" i="25"/>
  <c r="H51" i="25"/>
  <c r="H53" i="25"/>
  <c r="H55" i="25"/>
  <c r="H56" i="25"/>
  <c r="H57" i="25"/>
  <c r="H52" i="25"/>
  <c r="H54" i="25"/>
  <c r="H63" i="25"/>
  <c r="H64" i="25"/>
  <c r="H65" i="25"/>
  <c r="H66" i="25"/>
  <c r="H67" i="25"/>
  <c r="H68" i="25"/>
  <c r="H69" i="25"/>
  <c r="H71" i="25"/>
  <c r="H72" i="25"/>
  <c r="H73" i="25"/>
  <c r="H74" i="25"/>
  <c r="H70" i="25"/>
  <c r="N54" i="15"/>
  <c r="B15" i="15"/>
  <c r="B16" i="15"/>
  <c r="B17" i="15"/>
  <c r="B18" i="15"/>
  <c r="B22" i="15"/>
  <c r="B23" i="15"/>
  <c r="B24" i="15"/>
  <c r="B25" i="15"/>
  <c r="B26" i="15"/>
  <c r="B27" i="15"/>
  <c r="B31" i="15"/>
  <c r="B32" i="15"/>
  <c r="B33" i="15"/>
  <c r="B34" i="15"/>
  <c r="B35" i="15"/>
  <c r="B39" i="15"/>
  <c r="B40" i="15"/>
  <c r="B41" i="15"/>
  <c r="B42" i="15"/>
  <c r="B43" i="15"/>
  <c r="B47" i="15"/>
  <c r="B48" i="15"/>
  <c r="B50" i="15"/>
  <c r="B51" i="15"/>
  <c r="B52" i="15"/>
  <c r="N45" i="15"/>
  <c r="N57" i="15" s="1"/>
  <c r="E45" i="15"/>
  <c r="E57" i="15" s="1"/>
  <c r="H45" i="15"/>
  <c r="H57" i="15" s="1"/>
  <c r="K45" i="15"/>
  <c r="K57" i="15" s="1"/>
  <c r="K29" i="15"/>
  <c r="H29" i="15"/>
  <c r="E29" i="15"/>
  <c r="N29" i="15"/>
  <c r="K37" i="15"/>
  <c r="K54" i="15"/>
  <c r="H37" i="15"/>
  <c r="H54" i="15"/>
  <c r="E37" i="15"/>
  <c r="E54" i="15"/>
  <c r="N37" i="15"/>
  <c r="D9" i="29"/>
  <c r="E9" i="29"/>
  <c r="F9" i="29"/>
  <c r="B74" i="15"/>
  <c r="B73" i="15"/>
  <c r="K94" i="15"/>
  <c r="H94" i="15"/>
  <c r="E94" i="15"/>
  <c r="N94" i="15"/>
  <c r="K86" i="15"/>
  <c r="H86" i="15"/>
  <c r="E86" i="15"/>
  <c r="N86" i="15"/>
  <c r="H78" i="15"/>
  <c r="K78" i="15"/>
  <c r="N78" i="15"/>
  <c r="B76" i="15"/>
  <c r="B72" i="15"/>
  <c r="B85" i="15"/>
  <c r="B84" i="15"/>
  <c r="B82" i="15"/>
  <c r="B81" i="15"/>
  <c r="B80" i="15"/>
  <c r="B93" i="15"/>
  <c r="B92" i="15"/>
  <c r="B90" i="15"/>
  <c r="B89" i="15"/>
  <c r="B88" i="15"/>
  <c r="A28" i="28"/>
  <c r="F8" i="29"/>
  <c r="D8" i="29"/>
  <c r="E8" i="29"/>
  <c r="F7" i="29"/>
  <c r="D7" i="29"/>
  <c r="E7" i="29"/>
  <c r="F6" i="29"/>
  <c r="D6" i="29"/>
  <c r="E6" i="29"/>
  <c r="F5" i="29"/>
  <c r="D5" i="29"/>
  <c r="E5" i="29"/>
  <c r="F8" i="28"/>
  <c r="D8" i="28"/>
  <c r="E8" i="28"/>
  <c r="F7" i="28"/>
  <c r="D7" i="28"/>
  <c r="E7" i="28" s="1"/>
  <c r="F6" i="28"/>
  <c r="D6" i="28"/>
  <c r="E6" i="28" s="1"/>
  <c r="F5" i="28"/>
  <c r="D5" i="28"/>
  <c r="E5" i="28" s="1"/>
  <c r="F13" i="23"/>
  <c r="D13" i="23"/>
  <c r="E13" i="23"/>
  <c r="F12" i="23"/>
  <c r="D12" i="23"/>
  <c r="E12" i="23"/>
  <c r="F11" i="23"/>
  <c r="D11" i="23"/>
  <c r="E11" i="23"/>
  <c r="F10" i="23"/>
  <c r="D10" i="23"/>
  <c r="E10" i="23"/>
  <c r="F9" i="23"/>
  <c r="D9" i="23"/>
  <c r="E9" i="23"/>
  <c r="F8" i="23"/>
  <c r="D8" i="23"/>
  <c r="E8" i="23"/>
  <c r="F7" i="23"/>
  <c r="D7" i="23"/>
  <c r="E7" i="23"/>
  <c r="F6" i="23"/>
  <c r="D6" i="23"/>
  <c r="F5" i="23"/>
  <c r="D5" i="23"/>
  <c r="E5" i="23"/>
  <c r="E6" i="23"/>
  <c r="H33" i="25" l="1"/>
  <c r="L33" i="25" s="1"/>
  <c r="H32" i="25"/>
  <c r="L32" i="25" s="1"/>
  <c r="H34" i="25"/>
  <c r="L34" i="25" s="1"/>
  <c r="H31" i="25"/>
  <c r="L31" i="25" s="1"/>
  <c r="H30" i="25"/>
  <c r="L30" i="25" s="1"/>
  <c r="H29" i="25"/>
  <c r="L29" i="25" s="1"/>
  <c r="B57" i="15"/>
  <c r="B78" i="15"/>
  <c r="H59" i="25"/>
  <c r="K13" i="15" s="1"/>
  <c r="K20" i="15" s="1"/>
  <c r="K56" i="15" s="1"/>
  <c r="H76" i="25"/>
  <c r="N14" i="15" s="1"/>
  <c r="N20" i="15" s="1"/>
  <c r="B45" i="15"/>
  <c r="C43" i="15" s="1"/>
  <c r="B86" i="15"/>
  <c r="B29" i="15"/>
  <c r="C24" i="15" s="1"/>
  <c r="B54" i="15"/>
  <c r="C49" i="15" s="1"/>
  <c r="B37" i="15"/>
  <c r="C35" i="15" s="1"/>
  <c r="B94" i="15"/>
  <c r="H25" i="25"/>
  <c r="E11" i="15" s="1"/>
  <c r="E20" i="15" s="1"/>
  <c r="E56" i="15" s="1"/>
  <c r="H42" i="25" l="1"/>
  <c r="H12" i="15" s="1"/>
  <c r="B12" i="15" s="1"/>
  <c r="C27" i="15"/>
  <c r="C31" i="15"/>
  <c r="C33" i="15"/>
  <c r="C34" i="15"/>
  <c r="C22" i="15"/>
  <c r="C41" i="15"/>
  <c r="C47" i="15"/>
  <c r="C25" i="15"/>
  <c r="C23" i="15"/>
  <c r="C39" i="15"/>
  <c r="C42" i="15"/>
  <c r="C51" i="15"/>
  <c r="C48" i="15"/>
  <c r="C26" i="15"/>
  <c r="C32" i="15"/>
  <c r="C40" i="15"/>
  <c r="C50" i="15"/>
  <c r="C52" i="15"/>
  <c r="K58" i="15"/>
  <c r="K60" i="15" s="1"/>
  <c r="B13" i="15"/>
  <c r="B14" i="15"/>
  <c r="B11" i="15"/>
  <c r="K61" i="15" l="1"/>
  <c r="K70" i="15"/>
  <c r="H20" i="15"/>
  <c r="H56" i="15" s="1"/>
  <c r="H58" i="15" s="1"/>
  <c r="H60" i="15" s="1"/>
  <c r="H70" i="15" s="1"/>
  <c r="B20" i="15"/>
  <c r="K64" i="15"/>
  <c r="K65" i="15" s="1"/>
  <c r="L20" i="15"/>
  <c r="N56" i="15"/>
  <c r="N58" i="15" s="1"/>
  <c r="N60" i="15" s="1"/>
  <c r="N70" i="15" s="1"/>
  <c r="E58" i="15"/>
  <c r="E60" i="15" s="1"/>
  <c r="L70" i="15" l="1"/>
  <c r="E61" i="15"/>
  <c r="E70" i="15"/>
  <c r="B56" i="15"/>
  <c r="B58" i="15" s="1"/>
  <c r="B60" i="15" s="1"/>
  <c r="B70" i="15" s="1"/>
  <c r="C17" i="15"/>
  <c r="C13" i="15"/>
  <c r="C14" i="15"/>
  <c r="E64" i="15"/>
  <c r="E65" i="15" s="1"/>
  <c r="F20" i="15"/>
  <c r="N61" i="15"/>
  <c r="H61" i="15"/>
  <c r="C16" i="15"/>
  <c r="C18" i="15"/>
  <c r="C15" i="15"/>
  <c r="C12" i="15"/>
  <c r="C11" i="15"/>
  <c r="F70" i="15" l="1"/>
  <c r="H64" i="15"/>
  <c r="I70" i="15" s="1"/>
  <c r="O20" i="15"/>
  <c r="I20" i="15"/>
  <c r="N64" i="15"/>
  <c r="O70" i="15" s="1"/>
  <c r="B61" i="15"/>
  <c r="N65" i="15" l="1"/>
  <c r="H65" i="15"/>
  <c r="C37" i="15"/>
  <c r="C54" i="15"/>
  <c r="C45" i="15"/>
  <c r="C20" i="15"/>
  <c r="B64" i="15"/>
  <c r="C70" i="15" s="1"/>
  <c r="C29" i="15"/>
  <c r="E9" i="15" l="1"/>
  <c r="B65" i="15"/>
  <c r="B66" i="15" s="1"/>
  <c r="B71" i="15" s="1"/>
  <c r="N9" i="15"/>
  <c r="K9" i="15"/>
  <c r="H9" i="15"/>
  <c r="L65" i="15"/>
  <c r="O65" i="15"/>
  <c r="I65" i="15"/>
  <c r="F65" i="15"/>
  <c r="B96" i="15" l="1"/>
  <c r="C96" i="15" s="1"/>
  <c r="C95" i="15"/>
  <c r="C65" i="15"/>
  <c r="E66" i="15"/>
  <c r="E71" i="15" s="1"/>
  <c r="C66" i="15"/>
  <c r="N66" i="15"/>
  <c r="N71" i="15" s="1"/>
  <c r="K66" i="15"/>
  <c r="L66" i="15" s="1"/>
  <c r="H66" i="15"/>
  <c r="I66" i="15" s="1"/>
  <c r="C71" i="15"/>
  <c r="C69" i="15" s="1"/>
  <c r="B69" i="15"/>
  <c r="N96" i="15" l="1"/>
  <c r="O96" i="15" s="1"/>
  <c r="O95" i="15"/>
  <c r="E96" i="15"/>
  <c r="F96" i="15" s="1"/>
  <c r="F95" i="15"/>
  <c r="F66" i="15"/>
  <c r="K71" i="15"/>
  <c r="O66" i="15"/>
  <c r="H71" i="15"/>
  <c r="O71" i="15"/>
  <c r="O69" i="15" s="1"/>
  <c r="N69" i="15"/>
  <c r="F71" i="15"/>
  <c r="F69" i="15" s="1"/>
  <c r="E69" i="15"/>
  <c r="K96" i="15" l="1"/>
  <c r="L96" i="15" s="1"/>
  <c r="L95" i="15"/>
  <c r="H96" i="15"/>
  <c r="I96" i="15" s="1"/>
  <c r="I95" i="15"/>
  <c r="K69" i="15"/>
  <c r="L71" i="15"/>
  <c r="L69" i="15" s="1"/>
  <c r="H69" i="15"/>
  <c r="I71" i="15"/>
  <c r="I69"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DBD67FDD-60DA-5144-9C10-22542DEFC27F}">
      <text>
        <r>
          <rPr>
            <b/>
            <sz val="10"/>
            <color rgb="FF000000"/>
            <rFont val="Calibri"/>
            <family val="2"/>
          </rPr>
          <t>CALCULATION OF PERSONNEL COSTS:</t>
        </r>
        <r>
          <rPr>
            <sz val="10"/>
            <color rgb="FF000000"/>
            <rFont val="Calibri"/>
            <family val="2"/>
          </rPr>
          <t xml:space="preserve">
</t>
        </r>
        <r>
          <rPr>
            <sz val="10"/>
            <color rgb="FF000000"/>
            <rFont val="Calibri"/>
            <family val="2"/>
          </rPr>
          <t xml:space="preserve">There are two approaches to determining personnel costs:
</t>
        </r>
        <r>
          <rPr>
            <sz val="10"/>
            <color rgb="FF000000"/>
            <rFont val="Calibri"/>
            <family val="2"/>
          </rPr>
          <t xml:space="preserve">On the separate "Personnel Costs" sheet, the currently applicable standard cost rates per university are stored according to personnel categories. To calculate the costs, the employment percentage (%) and the number of months or hours (for ZHAW) must be entered. → Based on this input, the proportional personnel costs are calculated and directly transferred (lines 11 to 14).
</t>
        </r>
        <r>
          <rPr>
            <sz val="10"/>
            <color rgb="FF000000"/>
            <rFont val="Calibri"/>
            <family val="2"/>
          </rPr>
          <t xml:space="preserve">→ Additional information is available on the "Personnel Costs" sheet.
</t>
        </r>
        <r>
          <rPr>
            <sz val="10"/>
            <color rgb="FF000000"/>
            <rFont val="Calibri"/>
            <family val="2"/>
          </rPr>
          <t xml:space="preserve">Alternatively, personnel costs can be entered manually in lines 15 to 18, with appropriate comments.
</t>
        </r>
        <r>
          <rPr>
            <sz val="10"/>
            <color rgb="FF000000"/>
            <rFont val="Calibri"/>
            <family val="2"/>
          </rPr>
          <t xml:space="preserve">
</t>
        </r>
        <r>
          <rPr>
            <sz val="10"/>
            <color rgb="FF000000"/>
            <rFont val="+mn-lt"/>
            <charset val="1"/>
          </rPr>
          <t xml:space="preserve">
</t>
        </r>
        <r>
          <rPr>
            <sz val="10"/>
            <color rgb="FF000000"/>
            <rFont val="+mn-lt"/>
            <charset val="1"/>
          </rPr>
          <t xml:space="preserve">
</t>
        </r>
      </text>
    </comment>
    <comment ref="A29" authorId="0" shapeId="0" xr:uid="{AAD79ED4-2034-064E-91CE-3FD84A987BFE}">
      <text>
        <r>
          <rPr>
            <b/>
            <sz val="10"/>
            <color rgb="FF000000"/>
            <rFont val="+mn-lt"/>
            <charset val="1"/>
          </rPr>
          <t>VORGABEN FÜR ANRECHENBARE SACHKOSTEN</t>
        </r>
        <r>
          <rPr>
            <sz val="10"/>
            <color rgb="FF000000"/>
            <rFont val="+mn-lt"/>
            <charset val="1"/>
          </rPr>
          <t xml:space="preserve">
</t>
        </r>
        <r>
          <rPr>
            <sz val="10"/>
            <color rgb="FF000000"/>
            <rFont val="+mn-lt"/>
            <charset val="1"/>
          </rPr>
          <t xml:space="preserve">
</t>
        </r>
        <r>
          <rPr>
            <sz val="10"/>
            <color rgb="FF000000"/>
            <rFont val="+mn-lt"/>
            <charset val="1"/>
          </rPr>
          <t xml:space="preserve">Alle Felder in Spalte A können beliebig überschrieben und bezeichnet werden.
</t>
        </r>
        <r>
          <rPr>
            <sz val="10"/>
            <color rgb="FF000000"/>
            <rFont val="+mn-lt"/>
            <charset val="1"/>
          </rPr>
          <t xml:space="preserve">
</t>
        </r>
        <r>
          <rPr>
            <b/>
            <sz val="10"/>
            <color rgb="FF000000"/>
            <rFont val="+mn-lt"/>
            <charset val="1"/>
          </rPr>
          <t>Beispiele:</t>
        </r>
        <r>
          <rPr>
            <sz val="10"/>
            <color rgb="FF000000"/>
            <rFont val="+mn-lt"/>
            <charset val="1"/>
          </rPr>
          <t xml:space="preserve">
</t>
        </r>
        <r>
          <rPr>
            <sz val="10"/>
            <color rgb="FF000000"/>
            <rFont val="+mn-lt"/>
            <charset val="1"/>
          </rPr>
          <t xml:space="preserve">Spesen: z.B. Reisekosten für Konferenzbesuche, Kosten für Einladen von Referenten an Workshops, Kosten für Catering oder andere Verpflegung etc.
</t>
        </r>
        <r>
          <rPr>
            <sz val="10"/>
            <color rgb="FF000000"/>
            <rFont val="+mn-lt"/>
            <charset val="1"/>
          </rPr>
          <t xml:space="preserve">Open Access Kosten, Mietkosten, Versicherungen, Werbe-Kosten, Druckkosten etc.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1) es gibt keine Schwellenwerte für anrechenbare Sachkosten.
</t>
        </r>
        <r>
          <rPr>
            <sz val="10"/>
            <color rgb="FF000000"/>
            <rFont val="+mn-lt"/>
            <charset val="1"/>
          </rPr>
          <t xml:space="preserve">2) Kosten können nur angerechnet werden, wenn sie im Rahmen des Gesuchs bewilligt wurden und für die Realisierung des Projekts unabdingbar sind.
</t>
        </r>
        <r>
          <rPr>
            <sz val="10"/>
            <color rgb="FF000000"/>
            <rFont val="+mn-lt"/>
            <charset val="1"/>
          </rPr>
          <t xml:space="preserve">3) Nur Kosten angeben, welche sie nachvollziehbar sind.
</t>
        </r>
        <r>
          <rPr>
            <sz val="10"/>
            <color rgb="FF000000"/>
            <rFont val="+mn-lt"/>
            <charset val="1"/>
          </rPr>
          <t xml:space="preserve">4) Keine Reserveposten aufbauen! </t>
        </r>
      </text>
    </comment>
    <comment ref="A37" authorId="0" shapeId="0" xr:uid="{85EB392F-864A-7747-8617-A589D15D75BD}">
      <text>
        <r>
          <rPr>
            <b/>
            <sz val="10"/>
            <color rgb="FF000000"/>
            <rFont val="Calibri"/>
            <family val="2"/>
          </rPr>
          <t xml:space="preserve">Vorgaben für Subcontracting:
</t>
        </r>
        <r>
          <rPr>
            <sz val="10"/>
            <color rgb="FF000000"/>
            <rFont val="Calibri"/>
            <family val="2"/>
          </rPr>
          <t xml:space="preserve">
</t>
        </r>
        <r>
          <rPr>
            <b/>
            <sz val="10"/>
            <color rgb="FF000000"/>
            <rFont val="Calibri"/>
            <family val="2"/>
          </rPr>
          <t>Erläuterungen</t>
        </r>
        <r>
          <rPr>
            <sz val="10"/>
            <color rgb="FF000000"/>
            <rFont val="Calibri"/>
            <family val="2"/>
          </rPr>
          <t xml:space="preserve">:
</t>
        </r>
        <r>
          <rPr>
            <sz val="10"/>
            <color rgb="FF000000"/>
            <rFont val="Calibri"/>
            <family val="2"/>
          </rPr>
          <t xml:space="preserve">Ausgaben für Subcontracting Aufträge müssen von den Sachkosten getrennt werden.
</t>
        </r>
        <r>
          <rPr>
            <sz val="10"/>
            <color rgb="FF000000"/>
            <rFont val="Calibri"/>
            <family val="2"/>
          </rPr>
          <t xml:space="preserve">Ein Subcontractor ist typischwerweise eine externe Firma die für das DIZH Projekt eine Arbeit erledigt, die nicht Hochschul-intern erbracht werden kann.
</t>
        </r>
        <r>
          <rPr>
            <sz val="10"/>
            <color rgb="FF000000"/>
            <rFont val="Calibri"/>
            <family val="2"/>
          </rPr>
          <t xml:space="preserve">
</t>
        </r>
        <r>
          <rPr>
            <b/>
            <sz val="10"/>
            <color rgb="FF000000"/>
            <rFont val="Calibri"/>
            <family val="2"/>
          </rPr>
          <t xml:space="preserve">Beispiele: 
</t>
        </r>
        <r>
          <rPr>
            <sz val="10"/>
            <color rgb="FF000000"/>
            <rFont val="Calibri"/>
            <family val="2"/>
          </rPr>
          <t xml:space="preserve">Programmierungen, Beratungen, Erstellen Web-Auftritt, Event-Agenturen etc.
</t>
        </r>
        <r>
          <rPr>
            <b/>
            <sz val="10"/>
            <color rgb="FF000000"/>
            <rFont val="Calibri"/>
            <family val="2"/>
          </rPr>
          <t xml:space="preserve">
</t>
        </r>
        <r>
          <rPr>
            <b/>
            <sz val="10"/>
            <color rgb="FF000000"/>
            <rFont val="Calibri"/>
            <family val="2"/>
          </rPr>
          <t xml:space="preserve">Grundsatz:
</t>
        </r>
        <r>
          <rPr>
            <b/>
            <sz val="10"/>
            <color rgb="FF000000"/>
            <rFont val="Calibri"/>
            <family val="2"/>
          </rPr>
          <t>1) Höchstens 20% der Gesamtprojektkosten</t>
        </r>
        <r>
          <rPr>
            <sz val="10"/>
            <color rgb="FF000000"/>
            <rFont val="Calibri"/>
            <family val="2"/>
          </rPr>
          <t xml:space="preserve"> </t>
        </r>
        <r>
          <rPr>
            <b/>
            <sz val="10"/>
            <color rgb="FF000000"/>
            <rFont val="Calibri"/>
            <family val="2"/>
          </rPr>
          <t xml:space="preserve">oder maximal 100 TCHF .
</t>
        </r>
        <r>
          <rPr>
            <sz val="10"/>
            <color rgb="FF000000"/>
            <rFont val="Calibri"/>
            <family val="2"/>
          </rPr>
          <t xml:space="preserve">2) Falls vorhanden, Offerten über die Kostenzusammensetzung beilegen, damit die angegebenen Kosten nachvollziehbar sind.
</t>
        </r>
        <r>
          <rPr>
            <sz val="10"/>
            <color rgb="FF000000"/>
            <rFont val="Calibri"/>
            <family val="2"/>
          </rPr>
          <t xml:space="preserve">3) Kosten können nur angerechnet werden, wenn sie im Rahmen des Gesuchs bewilligt wurden und für die Realisierung des Projekts unabdingbar sind.
</t>
        </r>
        <r>
          <rPr>
            <b/>
            <sz val="10"/>
            <color rgb="FF000000"/>
            <rFont val="Calibri"/>
            <family val="2"/>
          </rPr>
          <t xml:space="preserve">
</t>
        </r>
        <r>
          <rPr>
            <b/>
            <sz val="10"/>
            <color rgb="FF000000"/>
            <rFont val="Calibri"/>
            <family val="2"/>
          </rPr>
          <t>weiter zu beachten:</t>
        </r>
        <r>
          <rPr>
            <sz val="10"/>
            <color rgb="FF000000"/>
            <rFont val="Calibri"/>
            <family val="2"/>
          </rPr>
          <t xml:space="preserve">
</t>
        </r>
        <r>
          <rPr>
            <sz val="10"/>
            <color rgb="FF000000"/>
            <rFont val="Calibri"/>
            <family val="2"/>
          </rPr>
          <t xml:space="preserve">- Sofern aus dem Subcontracting ein immaterieller Wert (z.B. Software) entsteht, kann dies unter Umständen zu einem Investitionsbedarf führen (siehe auch Kasten Investition).
</t>
        </r>
        <r>
          <rPr>
            <sz val="10"/>
            <color rgb="FF000000"/>
            <rFont val="Calibri"/>
            <family val="2"/>
          </rPr>
          <t xml:space="preserve">- Ob ein immaterieller Wert entsteht, hängt von verschiedenen Faktoren ab und muss die Finanzabteilung der betroffenen Hochschule klären.
</t>
        </r>
        <r>
          <rPr>
            <sz val="10"/>
            <color rgb="FF000000"/>
            <rFont val="Calibri"/>
            <family val="2"/>
          </rPr>
          <t xml:space="preserve"> 
</t>
        </r>
        <r>
          <rPr>
            <b/>
            <sz val="10"/>
            <color rgb="FF000000"/>
            <rFont val="Calibri"/>
            <family val="2"/>
          </rPr>
          <t>Hinweis: DIZH-Mittel dürfen nicht für Ausgaben von Praxispartnern verwendet werden. Daher können Praxispartner keine Subcontractor sein!</t>
        </r>
      </text>
    </comment>
    <comment ref="A45" authorId="0" shapeId="0" xr:uid="{C5216DD0-F20A-774E-995B-99616A64A6AA}">
      <text>
        <r>
          <rPr>
            <b/>
            <sz val="10"/>
            <color rgb="FF000000"/>
            <rFont val="Calibri"/>
            <family val="2"/>
          </rPr>
          <t xml:space="preserve">Vorgaben für Praxispartner:
</t>
        </r>
        <r>
          <rPr>
            <sz val="10"/>
            <color rgb="FF000000"/>
            <rFont val="Calibri"/>
            <family val="2"/>
          </rPr>
          <t xml:space="preserve">
</t>
        </r>
        <r>
          <rPr>
            <sz val="10"/>
            <color rgb="FF000000"/>
            <rFont val="+mn-lt"/>
            <charset val="1"/>
          </rPr>
          <t xml:space="preserve">Sofern Praxispartner im Projekt beteiligt sind, können die abgemachten Beträge in den dafür vorgesehen Zeilen eingefügt werden. Wichtig ist ein Agreeement beispielsweis in Form eines "Letter of intents" beizufügen.
</t>
        </r>
        <r>
          <rPr>
            <sz val="10"/>
            <color rgb="FF000000"/>
            <rFont val="+mn-lt"/>
            <charset val="1"/>
          </rPr>
          <t xml:space="preserve">
</t>
        </r>
        <r>
          <rPr>
            <i/>
            <sz val="10"/>
            <color rgb="FF000000"/>
            <rFont val="+mn-lt"/>
            <charset val="1"/>
          </rPr>
          <t>Finanzierung</t>
        </r>
        <r>
          <rPr>
            <sz val="10"/>
            <color rgb="FF000000"/>
            <rFont val="+mn-lt"/>
            <charset val="1"/>
          </rPr>
          <t xml:space="preserve">:
</t>
        </r>
        <r>
          <rPr>
            <sz val="10"/>
            <color rgb="FF000000"/>
            <rFont val="+mn-lt"/>
            <charset val="1"/>
          </rPr>
          <t xml:space="preserve">Momentan ist keine Regelung vorhanden. Das heisst die Hochschulen dürfen im Moment die in-Kind Leistungen der Praxispartner im Rahmen des DIZH Finanzreportings nicht inkludieren.
</t>
        </r>
        <r>
          <rPr>
            <sz val="10"/>
            <color rgb="FF000000"/>
            <rFont val="+mn-lt"/>
            <charset val="1"/>
          </rPr>
          <t xml:space="preserve">
</t>
        </r>
        <r>
          <rPr>
            <sz val="10"/>
            <color rgb="FF000000"/>
            <rFont val="+mn-lt"/>
            <charset val="1"/>
          </rPr>
          <t xml:space="preserve">Unabhängig davon soll im Projekt eine Zusammenarbeit mit Praxispartner angestrebt und in dieser Kalkulation deklariert werden.
</t>
        </r>
        <r>
          <rPr>
            <sz val="10"/>
            <color rgb="FF000000"/>
            <rFont val="+mn-lt"/>
            <charset val="1"/>
          </rPr>
          <t xml:space="preserve">
</t>
        </r>
        <r>
          <rPr>
            <sz val="10"/>
            <color rgb="FF000000"/>
            <rFont val="+mn-lt"/>
            <charset val="1"/>
          </rPr>
          <t>Da die Finanzierung momentan nicht geregelt ist, wird der Anteil der Praxispartner in der Zeile 55 von den Projektkosten abgezogen.</t>
        </r>
      </text>
    </comment>
    <comment ref="A54" authorId="0" shapeId="0" xr:uid="{6D4BB59B-141F-D642-8E99-EF892609BC9C}">
      <text>
        <r>
          <rPr>
            <b/>
            <sz val="10"/>
            <color rgb="FF000000"/>
            <rFont val="+mn-lt"/>
            <charset val="1"/>
          </rPr>
          <t xml:space="preserve">Geräte / Anlagen:
</t>
        </r>
        <r>
          <rPr>
            <b/>
            <sz val="10"/>
            <color rgb="FF000000"/>
            <rFont val="+mn-lt"/>
            <charset val="1"/>
          </rPr>
          <t xml:space="preserve">
</t>
        </r>
        <r>
          <rPr>
            <b/>
            <sz val="10"/>
            <color rgb="FF000000"/>
            <rFont val="+mn-lt"/>
            <charset val="1"/>
          </rPr>
          <t xml:space="preserve">Erläuterungen:
</t>
        </r>
        <r>
          <rPr>
            <sz val="10"/>
            <color rgb="FF000000"/>
            <rFont val="+mn-lt"/>
            <charset val="1"/>
          </rPr>
          <t xml:space="preserve">in diesen Zeilen können Ausgaben für Geräte, Anlagen &amp; Infrastrukturen angegeben werden.
</t>
        </r>
        <r>
          <rPr>
            <i/>
            <sz val="10"/>
            <color rgb="FF000000"/>
            <rFont val="+mn-lt"/>
            <charset val="1"/>
          </rPr>
          <t xml:space="preserve">Definition Anlage:
</t>
        </r>
        <r>
          <rPr>
            <sz val="10"/>
            <color rgb="FF000000"/>
            <rFont val="+mn-lt"/>
            <charset val="1"/>
          </rPr>
          <t xml:space="preserve">Identifizierbarer Wert; durchsetzbare Verfügungsrechte; Nutzen &gt; 1 Jahr; belegbare Herstellkosten.
</t>
        </r>
        <r>
          <rPr>
            <i/>
            <sz val="10"/>
            <color rgb="FF000000"/>
            <rFont val="+mn-lt"/>
            <charset val="1"/>
          </rPr>
          <t xml:space="preserve">
</t>
        </r>
        <r>
          <rPr>
            <b/>
            <sz val="10"/>
            <color rgb="FF000000"/>
            <rFont val="+mn-lt"/>
            <charset val="1"/>
          </rPr>
          <t xml:space="preserve">Beispiele:
</t>
        </r>
        <r>
          <rPr>
            <i/>
            <sz val="10"/>
            <color rgb="FF000000"/>
            <rFont val="+mn-lt"/>
            <charset val="1"/>
          </rPr>
          <t xml:space="preserve">Beispiele materielle Anlagen: </t>
        </r>
        <r>
          <rPr>
            <sz val="10"/>
            <color rgb="FF000000"/>
            <rFont val="+mn-lt"/>
            <charset val="1"/>
          </rPr>
          <t xml:space="preserve">Hardware, Fahrzeuge, Mobilien etc.;
</t>
        </r>
        <r>
          <rPr>
            <i/>
            <sz val="10"/>
            <color rgb="FF000000"/>
            <rFont val="+mn-lt"/>
            <charset val="1"/>
          </rPr>
          <t xml:space="preserve">Beispiele immaterielle Anlagen: </t>
        </r>
        <r>
          <rPr>
            <sz val="10"/>
            <color rgb="FF000000"/>
            <rFont val="+mn-lt"/>
            <charset val="1"/>
          </rPr>
          <t xml:space="preserve">Software, Lizenzen, Patente
</t>
        </r>
        <r>
          <rPr>
            <sz val="10"/>
            <color rgb="FF000000"/>
            <rFont val="+mn-lt"/>
            <charset val="1"/>
          </rPr>
          <t xml:space="preserve">
</t>
        </r>
        <r>
          <rPr>
            <b/>
            <sz val="10"/>
            <color rgb="FF000000"/>
            <rFont val="+mn-lt"/>
            <charset val="1"/>
          </rPr>
          <t>Grundsatz:</t>
        </r>
        <r>
          <rPr>
            <sz val="10"/>
            <color rgb="FF000000"/>
            <rFont val="+mn-lt"/>
            <charset val="1"/>
          </rPr>
          <t xml:space="preserve">
</t>
        </r>
        <r>
          <rPr>
            <sz val="10"/>
            <color rgb="FF000000"/>
            <rFont val="+mn-lt"/>
            <charset val="1"/>
          </rPr>
          <t xml:space="preserve">- Anlagen ab einem Beschaffungswert über  50 TCHF sind aktivierungspflichtig und somit </t>
        </r>
        <r>
          <rPr>
            <i/>
            <sz val="10"/>
            <color rgb="FF000000"/>
            <rFont val="+mn-lt"/>
            <charset val="1"/>
          </rPr>
          <t xml:space="preserve">nicht berechtigt für einen Bezug vom DIZH Sonderkredit.
</t>
        </r>
        <r>
          <rPr>
            <i/>
            <sz val="10"/>
            <color rgb="FF000000"/>
            <rFont val="+mn-lt"/>
            <charset val="1"/>
          </rPr>
          <t>- Für immaterielle Alagen (zB Software) gilt bei der UZH eine AKtivierungsgrenze von 200 TCHF.</t>
        </r>
        <r>
          <rPr>
            <sz val="10"/>
            <color rgb="FF000000"/>
            <rFont val="+mn-lt"/>
            <charset val="1"/>
          </rPr>
          <t xml:space="preserve">
</t>
        </r>
        <r>
          <rPr>
            <sz val="10"/>
            <color rgb="FF000000"/>
            <rFont val="+mn-lt"/>
            <charset val="1"/>
          </rPr>
          <t xml:space="preserve">- Sammelbestellungen von Anlagen unter 10 TCHF pro Stk sind ab einem Gesamtwert von 50 TCHF aktivierungspflichtig.
</t>
        </r>
        <r>
          <rPr>
            <sz val="10"/>
            <color rgb="FF000000"/>
            <rFont val="+mn-lt"/>
            <charset val="1"/>
          </rPr>
          <t xml:space="preserve">- Sobald eine Anlage aktivierungspflichtig ist, muss diese HS-intern beschafft werden.
</t>
        </r>
        <r>
          <rPr>
            <sz val="10"/>
            <color rgb="FF000000"/>
            <rFont val="+mn-lt"/>
            <charset val="1"/>
          </rPr>
          <t xml:space="preserve">- Daraus resultierende Abschreibungen dürfen </t>
        </r>
        <r>
          <rPr>
            <b/>
            <sz val="10"/>
            <color rgb="FF000000"/>
            <rFont val="+mn-lt"/>
            <charset val="1"/>
          </rPr>
          <t>nicht</t>
        </r>
        <r>
          <rPr>
            <sz val="10"/>
            <color rgb="FF000000"/>
            <rFont val="+mn-lt"/>
            <charset val="1"/>
          </rPr>
          <t xml:space="preserve"> für einen Sonderkredit Bezug hinzugezogen werden. 
</t>
        </r>
        <r>
          <rPr>
            <sz val="10"/>
            <color rgb="FF000000"/>
            <rFont val="+mn-lt"/>
            <charset val="1"/>
          </rPr>
          <t xml:space="preserve">
</t>
        </r>
        <r>
          <rPr>
            <sz val="10"/>
            <color rgb="FF000000"/>
            <rFont val="+mn-lt"/>
            <charset val="1"/>
          </rPr>
          <t xml:space="preserve">--&gt; Anlagen mit einem Beschaffungswert unterhalb dieser Aktivierungsgrenzen sind für das Projekt und somit für den DIZH Sonderkredit berechtigt.
</t>
        </r>
        <r>
          <rPr>
            <sz val="10"/>
            <color rgb="FF000000"/>
            <rFont val="+mn-lt"/>
            <charset val="1"/>
          </rPr>
          <t xml:space="preserve">
</t>
        </r>
        <r>
          <rPr>
            <sz val="10"/>
            <color rgb="FF000000"/>
            <rFont val="+mn-lt"/>
            <charset val="1"/>
          </rPr>
          <t xml:space="preserve">TIPP: Wenn Anlagen für ein Projekt benötigt werden, sollte vorgängig intern geklärt werden, ob die Anlage bereits HS-intern verfügbar ist.
</t>
        </r>
        <r>
          <rPr>
            <sz val="10"/>
            <color rgb="FF000000"/>
            <rFont val="+mn-lt"/>
            <charset val="1"/>
          </rPr>
          <t xml:space="preserve"> 
</t>
        </r>
        <r>
          <rPr>
            <sz val="10"/>
            <color rgb="FF000000"/>
            <rFont val="+mn-lt"/>
            <charset val="1"/>
          </rPr>
          <t xml:space="preserve"> 
</t>
        </r>
        <r>
          <rPr>
            <b/>
            <sz val="10"/>
            <color rgb="FF000000"/>
            <rFont val="+mn-lt"/>
            <charset val="1"/>
          </rPr>
          <t xml:space="preserve">
</t>
        </r>
        <r>
          <rPr>
            <b/>
            <sz val="10"/>
            <color rgb="FF000000"/>
            <rFont val="+mn-lt"/>
            <charset val="1"/>
          </rPr>
          <t> </t>
        </r>
        <r>
          <rPr>
            <sz val="10"/>
            <color rgb="FF000000"/>
            <rFont val="+mn-lt"/>
            <charset val="1"/>
          </rPr>
          <t xml:space="preserve">
</t>
        </r>
      </text>
    </comment>
    <comment ref="A56" authorId="0" shapeId="0" xr:uid="{CFA5FD83-D5CD-234A-A763-EFDCE62DB85F}">
      <text>
        <r>
          <rPr>
            <b/>
            <sz val="10"/>
            <color rgb="FF000000"/>
            <rFont val="Tahoma"/>
            <family val="2"/>
          </rPr>
          <t xml:space="preserve">DIREKTE PROJEKTKOSTEN (mit PP):
</t>
        </r>
        <r>
          <rPr>
            <b/>
            <sz val="10"/>
            <color rgb="FF000000"/>
            <rFont val="Tahoma"/>
            <family val="2"/>
          </rPr>
          <t xml:space="preserve">
</t>
        </r>
        <r>
          <rPr>
            <sz val="10"/>
            <color rgb="FF000000"/>
            <rFont val="Tahoma"/>
            <family val="2"/>
          </rPr>
          <t>Das Total aller direkter Projektosten - inklusive dem Anteil der Praxispartner.</t>
        </r>
      </text>
    </comment>
    <comment ref="A57" authorId="0" shapeId="0" xr:uid="{FD07C6FD-B025-4043-BE5B-4F27EC534CED}">
      <text>
        <r>
          <rPr>
            <sz val="10"/>
            <color rgb="FF000000"/>
            <rFont val="+mn-lt"/>
            <charset val="1"/>
          </rPr>
          <t xml:space="preserve">
</t>
        </r>
        <r>
          <rPr>
            <sz val="10"/>
            <color rgb="FF000000"/>
            <rFont val="+mn-lt"/>
            <charset val="1"/>
          </rPr>
          <t>Da die Finanzierung momentan nicht geregelt ist, wird der Anteil der Praxispartner von den Projektkosten abgezogen.</t>
        </r>
      </text>
    </comment>
    <comment ref="A58" authorId="0" shapeId="0" xr:uid="{4002C68E-9217-DA4E-9F7F-394463AF55DA}">
      <text>
        <r>
          <rPr>
            <b/>
            <sz val="10"/>
            <color rgb="FF000000"/>
            <rFont val="Tahoma"/>
            <family val="2"/>
          </rPr>
          <t xml:space="preserve">DIREKTE PROJEKTKOSTEN (ohne PP):
</t>
        </r>
        <r>
          <rPr>
            <b/>
            <sz val="10"/>
            <color rgb="FF000000"/>
            <rFont val="Tahoma"/>
            <family val="2"/>
          </rPr>
          <t xml:space="preserve">
</t>
        </r>
        <r>
          <rPr>
            <sz val="10"/>
            <color rgb="FF000000"/>
            <rFont val="Tahoma"/>
            <family val="2"/>
          </rPr>
          <t>Das Total aller direkter Projektosten nach Abzug des Anteils der Praxispartner. Dieses Total ist relevant für das DIZH Projekt und darauf wird die Projekt-Finanzierung abgeleitet.</t>
        </r>
      </text>
    </comment>
    <comment ref="A60" authorId="0" shapeId="0" xr:uid="{74E680E4-B4A3-E049-A951-8AA1FA105A95}">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A63" authorId="0" shapeId="0" xr:uid="{E64CC462-B8C6-2F4E-B4DE-16BE871257FF}">
      <text>
        <r>
          <rPr>
            <b/>
            <sz val="10"/>
            <color rgb="FF000000"/>
            <rFont val="+mn-lt"/>
            <charset val="1"/>
          </rPr>
          <t xml:space="preserve">PROJEKT-FINANZIERUNG:
</t>
        </r>
        <r>
          <rPr>
            <b/>
            <sz val="10"/>
            <color rgb="FF000000"/>
            <rFont val="+mn-lt"/>
            <charset val="1"/>
          </rPr>
          <t xml:space="preserve">
</t>
        </r>
        <r>
          <rPr>
            <b/>
            <sz val="10"/>
            <color rgb="FF000000"/>
            <rFont val="+mn-lt"/>
            <charset val="1"/>
          </rPr>
          <t xml:space="preserve">Erläuterung:
</t>
        </r>
        <r>
          <rPr>
            <sz val="10"/>
            <color rgb="FF000000"/>
            <rFont val="+mn-lt"/>
            <charset val="1"/>
          </rPr>
          <t xml:space="preserve">Finanzierungsnachweise der Gesamt-Projektkosten: Aufgeteilt auf DIZH Sonderkredit und einzubringende Eigenleistungen  der Hochschulen (erforderliches Matching Fund).
</t>
        </r>
        <r>
          <rPr>
            <sz val="10"/>
            <color rgb="FF000000"/>
            <rFont val="+mn-lt"/>
            <charset val="1"/>
          </rPr>
          <t xml:space="preserve">
</t>
        </r>
        <r>
          <rPr>
            <b/>
            <sz val="10"/>
            <color rgb="FF000000"/>
            <rFont val="+mn-lt"/>
            <charset val="1"/>
          </rPr>
          <t xml:space="preserve">Vorgabe für den DIZH Sonderkredit:
</t>
        </r>
        <r>
          <rPr>
            <sz val="10"/>
            <color rgb="FF000000"/>
            <rFont val="+mn-lt"/>
            <charset val="1"/>
          </rPr>
          <t xml:space="preserve">Beantragte DIZH Gelder müssen mit mindestens 50% Eigenleistungs-Anteil gedeckt sein (siehe Auszug aus Konzept).
</t>
        </r>
        <r>
          <rPr>
            <sz val="10"/>
            <color rgb="FF000000"/>
            <rFont val="+mn-lt"/>
            <charset val="1"/>
          </rPr>
          <t xml:space="preserve">
</t>
        </r>
        <r>
          <rPr>
            <b/>
            <sz val="10"/>
            <color rgb="FF000000"/>
            <rFont val="+mn-lt"/>
            <charset val="1"/>
          </rPr>
          <t xml:space="preserve">Auszug aus Konzept zum Innovationsprogramm: 
</t>
        </r>
        <r>
          <rPr>
            <sz val="10"/>
            <color rgb="FF000000"/>
            <rFont val="+mn-lt"/>
            <charset val="1"/>
          </rPr>
          <t xml:space="preserve">
</t>
        </r>
        <r>
          <rPr>
            <sz val="10"/>
            <color rgb="FF000000"/>
            <rFont val="+mn-lt"/>
            <charset val="1"/>
          </rPr>
          <t xml:space="preserve">Die DIZH-Finanzierung im Innovationsprogramm muss auf der Ebene der Projekte im Verhältnis 50:50 aus anderweitigen Mitteln erbracht werden (Matching Funds, siehe OrgR Art. 26). Valide Eigenleistungen sind die Umschichtung bestehender Erträge der Hochschulen sowie die Neueinwerbung von Drittmitteln (siehe Aktennotiz der Bildungsdirektion vom 23. März 2020; die Auflösung von Reserven steht für das Innovationsprogramm ebenfalls zur Verfügung, siehe Aktennotiz vom 16.06.2020).
</t>
        </r>
        <r>
          <rPr>
            <sz val="10"/>
            <color rgb="FF000000"/>
            <rFont val="+mn-lt"/>
            <charset val="1"/>
          </rPr>
          <t xml:space="preserve">
</t>
        </r>
      </text>
    </comment>
    <comment ref="C70" authorId="0" shapeId="0" xr:uid="{52E9199B-BDB9-3D46-BFC0-667ED6E98342}">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Overhead-Zuschlag gilt auf Ebene des einzelnen Projektes, also ein fixer kalkulatorischer Aufschlag pro Projekt. Insgesamt fallen in einem Projekt 25% Overhead auf den Primärmitteln und 20% von den Gesamtprojektkosten (inklusive Overhead) - unabhängig vom Finanzierungssplit. </t>
        </r>
        <r>
          <rPr>
            <sz val="10"/>
            <color rgb="FF000000"/>
            <rFont val="Tahoma"/>
            <family val="2"/>
          </rPr>
          <t xml:space="preserve">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text>
    </comment>
    <comment ref="E70" authorId="0" shapeId="0" xr:uid="{9B24AC63-99A6-1443-8BC0-9D574F12281E}">
      <text>
        <r>
          <rPr>
            <b/>
            <sz val="10"/>
            <color rgb="FF000000"/>
            <rFont val="Tahoma"/>
            <family val="2"/>
          </rPr>
          <t xml:space="preserve">Kalkulation Overhead:
</t>
        </r>
        <r>
          <rPr>
            <b/>
            <sz val="10"/>
            <color rgb="FF000000"/>
            <rFont val="Tahoma"/>
            <family val="2"/>
          </rPr>
          <t xml:space="preserve">
</t>
        </r>
        <r>
          <rPr>
            <sz val="10"/>
            <color rgb="FF000000"/>
            <rFont val="Tahoma"/>
            <family val="2"/>
          </rPr>
          <t xml:space="preserve">Der Overhead beträgt immer 20% der Gesamtprojektkosten!
</t>
        </r>
        <r>
          <rPr>
            <sz val="10"/>
            <color rgb="FF000000"/>
            <rFont val="Tahoma"/>
            <family val="2"/>
          </rPr>
          <t xml:space="preserve">
</t>
        </r>
        <r>
          <rPr>
            <sz val="10"/>
            <color rgb="FF000000"/>
            <rFont val="Calibri"/>
            <family val="2"/>
          </rPr>
          <t xml:space="preserve">Der Overhead ist ein  fixer kalkulatorischer Aufschlag. 
</t>
        </r>
        <r>
          <rPr>
            <sz val="10"/>
            <color rgb="FF000000"/>
            <rFont val="Tahoma"/>
            <family val="2"/>
          </rPr>
          <t xml:space="preserve">
</t>
        </r>
        <r>
          <rPr>
            <b/>
            <sz val="10"/>
            <color rgb="FF000000"/>
            <rFont val="Tahoma"/>
            <family val="2"/>
          </rPr>
          <t xml:space="preserve">Erläuterung:
</t>
        </r>
        <r>
          <rPr>
            <sz val="10"/>
            <color rgb="FF000000"/>
            <rFont val="Tahoma"/>
            <family val="2"/>
          </rPr>
          <t xml:space="preserve">
</t>
        </r>
        <r>
          <rPr>
            <sz val="10"/>
            <color rgb="FF000000"/>
            <rFont val="Tahoma"/>
            <family val="2"/>
          </rPr>
          <t xml:space="preserve">kalkulierte Projektkosten: 80%
</t>
        </r>
        <r>
          <rPr>
            <sz val="10"/>
            <color rgb="FF000000"/>
            <rFont val="Tahoma"/>
            <family val="2"/>
          </rPr>
          <t xml:space="preserve">+ Overhead: 20%
</t>
        </r>
        <r>
          <rPr>
            <sz val="10"/>
            <color rgb="FF000000"/>
            <rFont val="Tahoma"/>
            <family val="2"/>
          </rPr>
          <t xml:space="preserve">= GESAMTPROJEKTKOSTEN: 100%
</t>
        </r>
        <r>
          <rPr>
            <sz val="10"/>
            <color rgb="FF000000"/>
            <rFont val="Tahoma"/>
            <family val="2"/>
          </rPr>
          <t xml:space="preserve">
</t>
        </r>
        <r>
          <rPr>
            <sz val="10"/>
            <color rgb="FF000000"/>
            <rFont val="Tahoma"/>
            <family val="2"/>
          </rPr>
          <t xml:space="preserve">50% der Gesamtprojektkosten werden über den DIZH Sonderkredit finanziert, 50 % über Eigenleistungen der Hochschule. Davon sind 20% Overhead, die restlichen 30% sind die einzubringende Eigenleistung.
</t>
        </r>
      </text>
    </comment>
    <comment ref="H70" authorId="0" shapeId="0" xr:uid="{9AB95D20-453C-CF43-B880-C2467E5298CF}">
      <text>
        <r>
          <rPr>
            <b/>
            <sz val="10"/>
            <color rgb="FF000000"/>
            <rFont val="+mn-lt"/>
            <charset val="1"/>
          </rPr>
          <t>Kalkulation Overhead:</t>
        </r>
        <r>
          <rPr>
            <sz val="10"/>
            <color rgb="FF000000"/>
            <rFont val="+mn-lt"/>
            <charset val="1"/>
          </rPr>
          <t xml:space="preserve">
</t>
        </r>
        <r>
          <rPr>
            <sz val="10"/>
            <color rgb="FF000000"/>
            <rFont val="+mn-lt"/>
            <charset val="1"/>
          </rPr>
          <t>Der Overhead beträgt immer 20% der Gesamtprojektkosten!</t>
        </r>
        <r>
          <rPr>
            <sz val="10"/>
            <color rgb="FF000000"/>
            <rFont val="+mn-lt"/>
            <charset val="1"/>
          </rPr>
          <t xml:space="preserve">
</t>
        </r>
        <r>
          <rPr>
            <sz val="10"/>
            <color rgb="FF000000"/>
            <rFont val="+mn-lt"/>
            <charset val="1"/>
          </rPr>
          <t xml:space="preserve">Der Overhead ist ein  fixer kalkulatorischer Aufschlag. </t>
        </r>
        <r>
          <rPr>
            <sz val="10"/>
            <color rgb="FF000000"/>
            <rFont val="+mn-lt"/>
            <charset val="1"/>
          </rPr>
          <t xml:space="preserve">
</t>
        </r>
        <r>
          <rPr>
            <b/>
            <sz val="10"/>
            <color rgb="FF000000"/>
            <rFont val="+mn-lt"/>
            <charset val="1"/>
          </rPr>
          <t>Erläuterung:</t>
        </r>
        <r>
          <rPr>
            <sz val="10"/>
            <color rgb="FF000000"/>
            <rFont val="+mn-lt"/>
            <charset val="1"/>
          </rPr>
          <t xml:space="preserve">
</t>
        </r>
        <r>
          <rPr>
            <sz val="10"/>
            <color rgb="FF000000"/>
            <rFont val="+mn-lt"/>
            <charset val="1"/>
          </rPr>
          <t>kalkulierte Projektkosten: 80%</t>
        </r>
        <r>
          <rPr>
            <sz val="10"/>
            <color rgb="FF000000"/>
            <rFont val="+mn-lt"/>
            <charset val="1"/>
          </rPr>
          <t xml:space="preserve">
</t>
        </r>
        <r>
          <rPr>
            <sz val="10"/>
            <color rgb="FF000000"/>
            <rFont val="+mn-lt"/>
            <charset val="1"/>
          </rPr>
          <t>+ Overhead: 20%</t>
        </r>
        <r>
          <rPr>
            <sz val="10"/>
            <color rgb="FF000000"/>
            <rFont val="+mn-lt"/>
            <charset val="1"/>
          </rPr>
          <t xml:space="preserve">
</t>
        </r>
        <r>
          <rPr>
            <sz val="10"/>
            <color rgb="FF000000"/>
            <rFont val="+mn-lt"/>
            <charset val="1"/>
          </rPr>
          <t>= GESAMTPROJEKTKOSTEN: 100%</t>
        </r>
        <r>
          <rPr>
            <sz val="10"/>
            <color rgb="FF000000"/>
            <rFont val="+mn-lt"/>
            <charset val="1"/>
          </rPr>
          <t xml:space="preserve">
</t>
        </r>
        <r>
          <rPr>
            <sz val="10"/>
            <color rgb="FF000000"/>
            <rFont val="+mn-lt"/>
            <charset val="1"/>
          </rPr>
          <t>50% der Gesamtprojektkosten werden über den DIZH Sonderkredit finanziert, 50 % über Eigenleistungen der Hochschule. Davon sind 20% Overhead, die restlichen 30% sind die einzubringende Eigenleistung.</t>
        </r>
        <r>
          <rPr>
            <sz val="10"/>
            <color rgb="FF000000"/>
            <rFont val="+mn-lt"/>
            <charset val="1"/>
          </rPr>
          <t xml:space="preserve">
</t>
        </r>
      </text>
    </comment>
    <comment ref="K70" authorId="0" shapeId="0" xr:uid="{0510D06E-FFF7-1A4C-874D-673664B10C49}">
      <text>
        <r>
          <rPr>
            <b/>
            <sz val="10"/>
            <color rgb="FF000000"/>
            <rFont val="+mn-lt"/>
            <charset val="1"/>
          </rPr>
          <t>Kalkulation Overhead:</t>
        </r>
        <r>
          <rPr>
            <sz val="10"/>
            <color rgb="FF000000"/>
            <rFont val="+mn-lt"/>
            <charset val="1"/>
          </rPr>
          <t xml:space="preserve">
</t>
        </r>
        <r>
          <rPr>
            <sz val="10"/>
            <color rgb="FF000000"/>
            <rFont val="+mn-lt"/>
            <charset val="1"/>
          </rPr>
          <t>Der Overhead beträgt immer 20% der Gesamtprojektkosten!</t>
        </r>
        <r>
          <rPr>
            <sz val="10"/>
            <color rgb="FF000000"/>
            <rFont val="+mn-lt"/>
            <charset val="1"/>
          </rPr>
          <t xml:space="preserve">
</t>
        </r>
        <r>
          <rPr>
            <sz val="10"/>
            <color rgb="FF000000"/>
            <rFont val="+mn-lt"/>
            <charset val="1"/>
          </rPr>
          <t xml:space="preserve">Der Overhead ist ein  fixer kalkulatorischer Aufschlag. </t>
        </r>
        <r>
          <rPr>
            <sz val="10"/>
            <color rgb="FF000000"/>
            <rFont val="+mn-lt"/>
            <charset val="1"/>
          </rPr>
          <t xml:space="preserve">
</t>
        </r>
        <r>
          <rPr>
            <b/>
            <sz val="10"/>
            <color rgb="FF000000"/>
            <rFont val="+mn-lt"/>
            <charset val="1"/>
          </rPr>
          <t>Erläuterung:</t>
        </r>
        <r>
          <rPr>
            <sz val="10"/>
            <color rgb="FF000000"/>
            <rFont val="+mn-lt"/>
            <charset val="1"/>
          </rPr>
          <t xml:space="preserve">
</t>
        </r>
        <r>
          <rPr>
            <sz val="10"/>
            <color rgb="FF000000"/>
            <rFont val="+mn-lt"/>
            <charset val="1"/>
          </rPr>
          <t>kalkulierte Projektkosten: 80%</t>
        </r>
        <r>
          <rPr>
            <sz val="10"/>
            <color rgb="FF000000"/>
            <rFont val="+mn-lt"/>
            <charset val="1"/>
          </rPr>
          <t xml:space="preserve">
</t>
        </r>
        <r>
          <rPr>
            <sz val="10"/>
            <color rgb="FF000000"/>
            <rFont val="+mn-lt"/>
            <charset val="1"/>
          </rPr>
          <t>+ Overhead: 20%</t>
        </r>
        <r>
          <rPr>
            <sz val="10"/>
            <color rgb="FF000000"/>
            <rFont val="+mn-lt"/>
            <charset val="1"/>
          </rPr>
          <t xml:space="preserve">
</t>
        </r>
        <r>
          <rPr>
            <sz val="10"/>
            <color rgb="FF000000"/>
            <rFont val="+mn-lt"/>
            <charset val="1"/>
          </rPr>
          <t>= GESAMTPROJEKTKOSTEN: 100%</t>
        </r>
        <r>
          <rPr>
            <sz val="10"/>
            <color rgb="FF000000"/>
            <rFont val="+mn-lt"/>
            <charset val="1"/>
          </rPr>
          <t xml:space="preserve">
</t>
        </r>
        <r>
          <rPr>
            <sz val="10"/>
            <color rgb="FF000000"/>
            <rFont val="+mn-lt"/>
            <charset val="1"/>
          </rPr>
          <t>50% der Gesamtprojektkosten werden über den DIZH Sonderkredit finanziert, 50 % über Eigenleistungen der Hochschule. Davon sind 20% Overhead, die restlichen 30% sind die einzubringende Eigenleistung.</t>
        </r>
        <r>
          <rPr>
            <sz val="10"/>
            <color rgb="FF000000"/>
            <rFont val="+mn-lt"/>
            <charset val="1"/>
          </rPr>
          <t xml:space="preserve">
</t>
        </r>
      </text>
    </comment>
    <comment ref="N70" authorId="0" shapeId="0" xr:uid="{8389D210-5096-E24D-A00D-DCEA9CB26EBF}">
      <text>
        <r>
          <rPr>
            <b/>
            <sz val="10"/>
            <color rgb="FF000000"/>
            <rFont val="+mn-lt"/>
            <charset val="1"/>
          </rPr>
          <t>Kalkulation Overhead:</t>
        </r>
        <r>
          <rPr>
            <sz val="10"/>
            <color rgb="FF000000"/>
            <rFont val="+mn-lt"/>
            <charset val="1"/>
          </rPr>
          <t xml:space="preserve">
</t>
        </r>
        <r>
          <rPr>
            <sz val="10"/>
            <color rgb="FF000000"/>
            <rFont val="+mn-lt"/>
            <charset val="1"/>
          </rPr>
          <t>Der Overhead beträgt immer 20% der Gesamtprojektkosten!</t>
        </r>
        <r>
          <rPr>
            <sz val="10"/>
            <color rgb="FF000000"/>
            <rFont val="+mn-lt"/>
            <charset val="1"/>
          </rPr>
          <t xml:space="preserve">
</t>
        </r>
        <r>
          <rPr>
            <sz val="10"/>
            <color rgb="FF000000"/>
            <rFont val="+mn-lt"/>
            <charset val="1"/>
          </rPr>
          <t xml:space="preserve">Der Overhead ist ein  fixer kalkulatorischer Aufschlag. </t>
        </r>
        <r>
          <rPr>
            <sz val="10"/>
            <color rgb="FF000000"/>
            <rFont val="+mn-lt"/>
            <charset val="1"/>
          </rPr>
          <t xml:space="preserve">
</t>
        </r>
        <r>
          <rPr>
            <b/>
            <sz val="10"/>
            <color rgb="FF000000"/>
            <rFont val="+mn-lt"/>
            <charset val="1"/>
          </rPr>
          <t>Erläuterung:</t>
        </r>
        <r>
          <rPr>
            <sz val="10"/>
            <color rgb="FF000000"/>
            <rFont val="+mn-lt"/>
            <charset val="1"/>
          </rPr>
          <t xml:space="preserve">
</t>
        </r>
        <r>
          <rPr>
            <sz val="10"/>
            <color rgb="FF000000"/>
            <rFont val="+mn-lt"/>
            <charset val="1"/>
          </rPr>
          <t>kalkulierte Projektkosten: 80%</t>
        </r>
        <r>
          <rPr>
            <sz val="10"/>
            <color rgb="FF000000"/>
            <rFont val="+mn-lt"/>
            <charset val="1"/>
          </rPr>
          <t xml:space="preserve">
</t>
        </r>
        <r>
          <rPr>
            <sz val="10"/>
            <color rgb="FF000000"/>
            <rFont val="+mn-lt"/>
            <charset val="1"/>
          </rPr>
          <t>+ Overhead: 20%</t>
        </r>
        <r>
          <rPr>
            <sz val="10"/>
            <color rgb="FF000000"/>
            <rFont val="+mn-lt"/>
            <charset val="1"/>
          </rPr>
          <t xml:space="preserve">
</t>
        </r>
        <r>
          <rPr>
            <sz val="10"/>
            <color rgb="FF000000"/>
            <rFont val="+mn-lt"/>
            <charset val="1"/>
          </rPr>
          <t>= GESAMTPROJEKTKOSTEN: 100%</t>
        </r>
        <r>
          <rPr>
            <sz val="10"/>
            <color rgb="FF000000"/>
            <rFont val="+mn-lt"/>
            <charset val="1"/>
          </rPr>
          <t xml:space="preserve">
</t>
        </r>
        <r>
          <rPr>
            <sz val="10"/>
            <color rgb="FF000000"/>
            <rFont val="+mn-lt"/>
            <charset val="1"/>
          </rPr>
          <t>50% der Gesamtprojektkosten werden über den DIZH Sonderkredit finanziert, 50 % über Eigenleistungen der Hochschule. Davon sind 20% Overhead, die restlichen 30% sind die einzubringende Eigenleistung.</t>
        </r>
        <r>
          <rPr>
            <sz val="10"/>
            <color rgb="FF000000"/>
            <rFont val="+mn-lt"/>
            <charset val="1"/>
          </rPr>
          <t xml:space="preserve">
</t>
        </r>
      </text>
    </comment>
    <comment ref="C71" authorId="0" shapeId="0" xr:uid="{ABA76D6C-245D-FF4A-9942-907876BAFDFB}">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F71" authorId="0" shapeId="0" xr:uid="{1C940620-B9B5-3445-B388-963FF0880391}">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I71" authorId="0" shapeId="0" xr:uid="{0BEA9D4A-47A2-5D44-9888-116385990BCD}">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L71" authorId="0" shapeId="0" xr:uid="{994FF178-848A-9747-A46B-17AB7D764C26}">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O71" authorId="0" shapeId="0" xr:uid="{4B310ADF-2E90-C541-AFF5-E52E7683A45F}">
      <text>
        <r>
          <rPr>
            <b/>
            <sz val="10"/>
            <color rgb="FF000000"/>
            <rFont val="Tahoma"/>
            <family val="2"/>
          </rPr>
          <t xml:space="preserve">Still to be contributed
</t>
        </r>
        <r>
          <rPr>
            <sz val="10"/>
            <color rgb="FF000000"/>
            <rFont val="Tahoma"/>
            <family val="2"/>
          </rPr>
          <t xml:space="preserve">
</t>
        </r>
        <r>
          <rPr>
            <sz val="10"/>
            <color rgb="FF000000"/>
            <rFont val="Tahoma"/>
            <family val="2"/>
          </rPr>
          <t xml:space="preserve">After deduction of the overhead &amp; prasix partner share, this is the amount that the university still has to finance itself in order to achieve a matching of 50%.
</t>
        </r>
      </text>
    </comment>
    <comment ref="A78" authorId="0" shapeId="0" xr:uid="{8AB089F0-0A5C-9F4B-A4A2-93872D45F168}">
      <text>
        <r>
          <rPr>
            <b/>
            <sz val="10"/>
            <color rgb="FF000000"/>
            <rFont val="Tahoma"/>
            <family val="2"/>
          </rPr>
          <t xml:space="preserve">Auflösung von Reserven:
</t>
        </r>
        <r>
          <rPr>
            <sz val="10"/>
            <color rgb="FF000000"/>
            <rFont val="Tahoma"/>
            <family val="2"/>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Calibri"/>
            <family val="2"/>
          </rPr>
          <t xml:space="preserve">
</t>
        </r>
        <r>
          <rPr>
            <sz val="10"/>
            <color rgb="FF000000"/>
            <rFont val="Calibri"/>
            <family val="2"/>
          </rPr>
          <t xml:space="preserve">- wird an der UZH nur für bereits bestehende Finanzierungen/DSI-Förderlinie verwendet, die bereits existierten bevor der KRB beschlossen wurde (z.B. die DSI-Professuren); 
</t>
        </r>
        <r>
          <rPr>
            <sz val="10"/>
            <color rgb="FF000000"/>
            <rFont val="Calibri"/>
            <family val="2"/>
          </rPr>
          <t xml:space="preserve">- für neue Calls nicht anwendbar </t>
        </r>
      </text>
    </comment>
    <comment ref="A86" authorId="0" shapeId="0" xr:uid="{32908C85-9513-284C-95DE-DD11E67ADE61}">
      <text>
        <r>
          <rPr>
            <b/>
            <sz val="10"/>
            <color rgb="FF000000"/>
            <rFont val="+mn-lt"/>
            <charset val="1"/>
          </rPr>
          <t xml:space="preserve">Umschichtung aus bestehenden Erträgen
</t>
        </r>
        <r>
          <rPr>
            <b/>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i/>
            <sz val="10"/>
            <color rgb="FF000000"/>
            <rFont val="+mn-lt"/>
            <charset val="1"/>
          </rPr>
          <t>a) Cash-Leistungen (verfügbares Geld um bestimmte Ausgaben tätigen zu können): </t>
        </r>
        <r>
          <rPr>
            <sz val="10"/>
            <color rgb="FF000000"/>
            <rFont val="+mn-lt"/>
            <charset val="1"/>
          </rPr>
          <t xml:space="preserve">
</t>
        </r>
        <r>
          <rPr>
            <sz val="10"/>
            <color rgb="FF000000"/>
            <rFont val="+mn-lt"/>
            <charset val="1"/>
          </rPr>
          <t xml:space="preserve">- Freie universitäre Mittel des Lehrstuhls bzw. des Instituts (no earmarked funds) als Cash.
</t>
        </r>
        <r>
          <rPr>
            <sz val="10"/>
            <color rgb="FF000000"/>
            <rFont val="+mn-lt"/>
            <charset val="1"/>
          </rPr>
          <t xml:space="preserve">
</t>
        </r>
        <r>
          <rPr>
            <sz val="10"/>
            <color rgb="FF000000"/>
            <rFont val="+mn-lt"/>
            <charset val="1"/>
          </rPr>
          <t xml:space="preserve">
</t>
        </r>
        <r>
          <rPr>
            <i/>
            <sz val="10"/>
            <color rgb="FF000000"/>
            <rFont val="+mn-lt"/>
            <charset val="1"/>
          </rPr>
          <t xml:space="preserve">b) in-kind-Leistungen (eine bereits laufende Anstellung die möglicherweise auf das Projeke umgebucht werden kann):
</t>
        </r>
        <r>
          <rPr>
            <sz val="10"/>
            <color rgb="FF000000"/>
            <rFont val="+mn-lt"/>
            <charset val="1"/>
          </rPr>
          <t xml:space="preserve">- Personaleinsatz von Personen (Doktoranden, Post-Docs, Assistenten) bezahlt aus freien Mitteln des Lehrstuhls bzw. des Instituts;
</t>
        </r>
        <r>
          <rPr>
            <sz val="10"/>
            <color rgb="FF000000"/>
            <rFont val="+mn-lt"/>
            <charset val="1"/>
          </rPr>
          <t xml:space="preserve">Monetarisiert durch jeweiligen Stundenansatz, wird vom jeweiligen Vorgesetzten bestätigt oder auch hinterlegtem Kostensplit auf das DIZH-Projekt.
</t>
        </r>
        <r>
          <rPr>
            <sz val="10"/>
            <color rgb="FF000000"/>
            <rFont val="+mn-lt"/>
            <charset val="1"/>
          </rPr>
          <t xml:space="preserve">
</t>
        </r>
        <r>
          <rPr>
            <sz val="10"/>
            <color rgb="FF000000"/>
            <rFont val="+mn-lt"/>
            <charset val="1"/>
          </rPr>
          <t xml:space="preserve">- Arbeitsleistung des Lehrstuhlinhabers/Professors (sofern es keine Drittmittelprofessur ist oder weiterverrechnet wird);
</t>
        </r>
        <r>
          <rPr>
            <sz val="10"/>
            <color rgb="FF000000"/>
            <rFont val="+mn-lt"/>
            <charset val="1"/>
          </rPr>
          <t xml:space="preserve">Monetarisiert durch jeweiligen Stundenansatz, wird durch Antragsteller selbst bestätigt.
</t>
        </r>
      </text>
    </comment>
    <comment ref="A94" authorId="0" shapeId="0" xr:uid="{F5FA766E-5DD6-5647-A854-981D096057E5}">
      <text>
        <r>
          <rPr>
            <b/>
            <sz val="10"/>
            <color rgb="FF000000"/>
            <rFont val="+mn-lt"/>
            <charset val="1"/>
          </rPr>
          <t xml:space="preserve">Neueinwerbung von Drittmitteln
</t>
        </r>
        <r>
          <rPr>
            <sz val="10"/>
            <color rgb="FF000000"/>
            <rFont val="+mn-lt"/>
            <charset val="1"/>
          </rPr>
          <t xml:space="preserve">
</t>
        </r>
        <r>
          <rPr>
            <sz val="10"/>
            <color rgb="FF000000"/>
            <rFont val="+mn-lt"/>
            <charset val="1"/>
          </rPr>
          <t xml:space="preserve">Mit dem Plus aufklappen --&gt; einzelne Eingabezellen benutzen. Diese werden automatisch summiert.
</t>
        </r>
        <r>
          <rPr>
            <sz val="10"/>
            <color rgb="FF000000"/>
            <rFont val="+mn-lt"/>
            <charset val="1"/>
          </rPr>
          <t xml:space="preserve">Wichtig: Bitte Zahlen immer in der Spalte der jeweiligen Hochschule eingeben (das Total wird summiert in Spalte B).
</t>
        </r>
        <r>
          <rPr>
            <sz val="10"/>
            <color rgb="FF000000"/>
            <rFont val="+mn-lt"/>
            <charset val="1"/>
          </rPr>
          <t xml:space="preserve">
</t>
        </r>
        <r>
          <rPr>
            <sz val="10"/>
            <color rgb="FF000000"/>
            <rFont val="+mn-lt"/>
            <charset val="1"/>
          </rPr>
          <t xml:space="preserve">Es wird jeweils das gesamte Drittmittel berücksichtigt (bzw. alle darauf verbuchten Ausgaben, sei es Betriebs- oder Personalaufwand).
</t>
        </r>
        <r>
          <rPr>
            <sz val="10"/>
            <color rgb="FF000000"/>
            <rFont val="+mn-lt"/>
            <charset val="1"/>
          </rPr>
          <t xml:space="preserve">Folgende Drittmittel können verwendet werden:
</t>
        </r>
        <r>
          <rPr>
            <sz val="10"/>
            <color rgb="FF000000"/>
            <rFont val="+mn-lt"/>
            <charset val="1"/>
          </rPr>
          <t xml:space="preserve">
</t>
        </r>
        <r>
          <rPr>
            <sz val="10"/>
            <color rgb="FF000000"/>
            <rFont val="+mn-lt"/>
            <charset val="1"/>
          </rPr>
          <t xml:space="preserve">- Drittmittel (no earmarked funds) mit direktem Bezug zum Projektthema (gemäss DIZH-Reglement).
</t>
        </r>
        <r>
          <rPr>
            <sz val="10"/>
            <color rgb="FF000000"/>
            <rFont val="+mn-lt"/>
            <charset val="1"/>
          </rPr>
          <t xml:space="preserve">- Drittmittel, die von Projektpartnern (z.B. Cashbeiträge von Praxispartnern) zur Verfügung gestellt werden und auf einem UZH-Drittmittelkonto landen.
</t>
        </r>
        <r>
          <rPr>
            <sz val="10"/>
            <color rgb="FF000000"/>
            <rFont val="+mn-lt"/>
            <charset val="1"/>
          </rPr>
          <t xml:space="preserve">- Drittmittel, bei denen der Geldgeber einer Umwidmung zugestimmt hat.
</t>
        </r>
        <r>
          <rPr>
            <sz val="10"/>
            <color rgb="FF000000"/>
            <rFont val="+mn-lt"/>
            <charset val="1"/>
          </rPr>
          <t xml:space="preserve">
</t>
        </r>
        <r>
          <rPr>
            <sz val="10"/>
            <color rgb="FF000000"/>
            <rFont val="+mn-lt"/>
            <charset val="1"/>
          </rPr>
          <t xml:space="preserve">
</t>
        </r>
        <r>
          <rPr>
            <sz val="10"/>
            <color rgb="FF000000"/>
            <rFont val="+mn-lt"/>
            <charset val="1"/>
          </rPr>
          <t xml:space="preserve">Soll nur ein (teilweiser) Personaleinsatz von drittmittelfinanzierten Personen und nicht das gesamte Drittmittel berücksichtigt werden, gibt es folgende Möglichkeiten:
</t>
        </r>
        <r>
          <rPr>
            <sz val="10"/>
            <color rgb="FF000000"/>
            <rFont val="+mn-lt"/>
            <charset val="1"/>
          </rPr>
          <t xml:space="preserve">
</t>
        </r>
        <r>
          <rPr>
            <sz val="10"/>
            <color rgb="FF000000"/>
            <rFont val="+mn-lt"/>
            <charset val="1"/>
          </rPr>
          <t xml:space="preserve">- Personaleinsatz von Personen (Doktoranden, Post-Docs, Assistenten) bezahlt aus Drittmittel mit direktem Bezug zum Projektthema;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Personen (Doktoranden, Post-Docs, Assistenten) bezahlt aus Drittmittel, bei denen der Geldgeber einer Umwidmung zugestimmt hat;
</t>
        </r>
        <r>
          <rPr>
            <sz val="10"/>
            <color rgb="FF000000"/>
            <rFont val="+mn-lt"/>
            <charset val="1"/>
          </rPr>
          <t xml:space="preserve">Monetarisiert durch jeweiligen Stundenansatz, wird vom jeweiligen Vorgesetzten bestätigt.
</t>
        </r>
        <r>
          <rPr>
            <sz val="10"/>
            <color rgb="FF000000"/>
            <rFont val="+mn-lt"/>
            <charset val="1"/>
          </rPr>
          <t xml:space="preserve">- Personaleinsatz von (Stiftungs-/Drittmittel) Professuren; der Geldgeber muss der Umwidmung zugestimmt haben, sofern nicht bereits in der Stiftungsvereinbarung etc geregelt:
</t>
        </r>
        <r>
          <rPr>
            <sz val="10"/>
            <color rgb="FF000000"/>
            <rFont val="+mn-lt"/>
            <charset val="1"/>
          </rPr>
          <t xml:space="preserve">Monetarisiert durch jeweiligen Stundenansatz, wird vom jeweiligen Vorgesetzten bestätigt </t>
        </r>
      </text>
    </comment>
    <comment ref="A95" authorId="0" shapeId="0" xr:uid="{3D2F1711-B79C-6943-865E-A2A4FCBA5149}">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B95" authorId="0" shapeId="0" xr:uid="{85606929-E162-BF42-AFA1-2B6FD323685A}">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E95" authorId="0" shapeId="0" xr:uid="{05C8939B-02EA-4C4F-BE30-C22814FC5078}">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H95" authorId="0" shapeId="0" xr:uid="{BEA478E4-D758-E34D-A0EE-19381D948448}">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K95" authorId="0" shapeId="0" xr:uid="{E0DE7499-7A8B-B548-A505-F8A63B054216}">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N95" authorId="0" shapeId="0" xr:uid="{49B91EFF-494B-E94B-8F4F-48180D893886}">
      <text>
        <r>
          <rPr>
            <b/>
            <sz val="10"/>
            <color rgb="FF000000"/>
            <rFont val="Tahoma"/>
            <family val="2"/>
          </rPr>
          <t xml:space="preserve">TOTAL gesicherte Eigenleistungen:
</t>
        </r>
        <r>
          <rPr>
            <sz val="10"/>
            <color rgb="FF000000"/>
            <rFont val="Tahoma"/>
            <family val="2"/>
          </rPr>
          <t xml:space="preserve">
</t>
        </r>
        <r>
          <rPr>
            <sz val="10"/>
            <color rgb="FF000000"/>
            <rFont val="Tahoma"/>
            <family val="2"/>
          </rPr>
          <t xml:space="preserve">Summe der einzubringenden Eigenleistungen welche als gesichert gelten und mit entsprechenden unterzeichneten Schreiben beglaubigt werden können.
</t>
        </r>
      </text>
    </comment>
    <comment ref="A96" authorId="0" shapeId="0" xr:uid="{F872557F-4A52-BA4D-8790-33CEA747767C}">
      <text>
        <r>
          <rPr>
            <b/>
            <sz val="10"/>
            <color rgb="FF000000"/>
            <rFont val="Tahoma"/>
            <family val="2"/>
          </rPr>
          <t xml:space="preserve">Fehlende / nicht gesicherte Eigenleistungen:
</t>
        </r>
        <r>
          <rPr>
            <sz val="10"/>
            <color rgb="FF000000"/>
            <rFont val="+mn-lt"/>
            <charset val="1"/>
          </rPr>
          <t xml:space="preserve">
</t>
        </r>
        <r>
          <rPr>
            <sz val="10"/>
            <color rgb="FF000000"/>
            <rFont val="+mn-lt"/>
            <charset val="1"/>
          </rPr>
          <t xml:space="preserve">Summe von fehlendem Matching Anteil. Dies entspricht der fehlenden noch nicht gesicherten Eigenleistung.
</t>
        </r>
        <r>
          <rPr>
            <sz val="10"/>
            <color rgb="FF000000"/>
            <rFont val="+mn-lt"/>
            <charset val="1"/>
          </rPr>
          <t xml:space="preserve">
</t>
        </r>
        <r>
          <rPr>
            <sz val="10"/>
            <color rgb="FF000000"/>
            <rFont val="+mn-lt"/>
            <charset val="1"/>
          </rPr>
          <t xml:space="preserve">Beantragte DIZH-Gelder müssen mit mindestens 50% Eigenleistungsanteil gedeckt sein. Davon entfallen 20% auf den kalkulierten Overhead und 30% sind durch Eigenleistungen zu erbringen (siehe Auszug aus Konzept).
</t>
        </r>
      </text>
    </comment>
    <comment ref="B96" authorId="0" shapeId="0" xr:uid="{DAC351B2-DB8A-834B-99F6-3E3B6BF1CC47}">
      <text>
        <r>
          <rPr>
            <b/>
            <sz val="10"/>
            <color rgb="FF000000"/>
            <rFont val="Tahoma"/>
            <family val="2"/>
          </rPr>
          <t xml:space="preserve">Fehlende / nicht gesicherte Eigenleistungen:
</t>
        </r>
        <r>
          <rPr>
            <sz val="10"/>
            <color rgb="FF000000"/>
            <rFont val="Tahoma"/>
            <family val="2"/>
          </rPr>
          <t xml:space="preserve">
</t>
        </r>
        <r>
          <rPr>
            <sz val="10"/>
            <color rgb="FF000000"/>
            <rFont val="+mn-lt"/>
            <charset val="1"/>
          </rPr>
          <t>Summe von fehlendem Matching Anteil. Dies entspricht der fehlenden noch nicht gesicherten Eigenleistung.</t>
        </r>
        <r>
          <rPr>
            <sz val="10"/>
            <color rgb="FF000000"/>
            <rFont val="+mn-lt"/>
            <charset val="1"/>
          </rPr>
          <t xml:space="preserve">
</t>
        </r>
        <r>
          <rPr>
            <sz val="10"/>
            <color rgb="FF000000"/>
            <rFont val="+mn-lt"/>
            <charset val="1"/>
          </rPr>
          <t>Beantragte DIZH-Gelder müssen mit mindestens 50% Eigenleistungsanteil gedeckt sein. Davon entfallen 20% auf den kalkulierten Overhead und 30% sind durch Eigenleistungen zu erbringen (siehe Auszug aus Konzept).</t>
        </r>
        <r>
          <rPr>
            <sz val="10"/>
            <color rgb="FF000000"/>
            <rFont val="+mn-lt"/>
            <charset val="1"/>
          </rPr>
          <t xml:space="preserve">
</t>
        </r>
      </text>
    </comment>
    <comment ref="E96" authorId="0" shapeId="0" xr:uid="{F5C58E6F-5395-5845-BB71-BDF2F33F2D1A}">
      <text>
        <r>
          <rPr>
            <b/>
            <sz val="10"/>
            <color rgb="FF000000"/>
            <rFont val="Tahoma"/>
            <family val="2"/>
          </rPr>
          <t xml:space="preserve">Fehlende / nicht gesicherte Eigenleistungen:
</t>
        </r>
        <r>
          <rPr>
            <sz val="10"/>
            <color rgb="FF000000"/>
            <rFont val="Tahoma"/>
            <family val="2"/>
          </rPr>
          <t xml:space="preserve">
</t>
        </r>
        <r>
          <rPr>
            <sz val="10"/>
            <color rgb="FF000000"/>
            <rFont val="+mn-lt"/>
            <charset val="1"/>
          </rPr>
          <t>Summe von fehlendem Matching Anteil. Dies entspricht der fehlenden noch nicht gesicherten Eigenleistung.</t>
        </r>
        <r>
          <rPr>
            <sz val="10"/>
            <color rgb="FF000000"/>
            <rFont val="+mn-lt"/>
            <charset val="1"/>
          </rPr>
          <t xml:space="preserve">
</t>
        </r>
        <r>
          <rPr>
            <sz val="10"/>
            <color rgb="FF000000"/>
            <rFont val="+mn-lt"/>
            <charset val="1"/>
          </rPr>
          <t>Beantragte DIZH-Gelder müssen mit mindestens 50% Eigenleistungsanteil gedeckt sein. Davon entfallen 20% auf den kalkulierten Overhead und 30% sind durch Eigenleistungen zu erbringen (siehe Auszug aus Konzept).</t>
        </r>
        <r>
          <rPr>
            <sz val="10"/>
            <color rgb="FF000000"/>
            <rFont val="+mn-lt"/>
            <charset val="1"/>
          </rPr>
          <t xml:space="preserve">
</t>
        </r>
        <r>
          <rPr>
            <sz val="10"/>
            <color rgb="FF000000"/>
            <rFont val="Calibri"/>
            <family val="2"/>
          </rPr>
          <t xml:space="preserve">
</t>
        </r>
      </text>
    </comment>
    <comment ref="H96" authorId="0" shapeId="0" xr:uid="{76A3202A-6954-E24E-B0D8-95E7DDD6CCD1}">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scheme val="minor"/>
          </rPr>
          <t>Beantragte DIZH-Gelder müssen mit mindestens 50% Eigenleistungsanteil gedeckt sein. Davon entfallen 20% auf den kalkulierten Overhead und 30% sind durch Eigenleistungen zu erbringen (siehe Auszug aus Konzept).</t>
        </r>
        <r>
          <rPr>
            <sz val="10"/>
            <color rgb="FF000000"/>
            <rFont val="Calibri"/>
            <family val="2"/>
            <scheme val="minor"/>
          </rPr>
          <t xml:space="preserve">
</t>
        </r>
        <r>
          <rPr>
            <sz val="10"/>
            <color rgb="FF000000"/>
            <rFont val="Tahoma"/>
            <family val="2"/>
          </rPr>
          <t xml:space="preserve">
</t>
        </r>
        <r>
          <rPr>
            <sz val="10"/>
            <color rgb="FF000000"/>
            <rFont val="Calibri"/>
            <family val="2"/>
          </rPr>
          <t xml:space="preserve">
</t>
        </r>
      </text>
    </comment>
    <comment ref="K96" authorId="0" shapeId="0" xr:uid="{C6CB6EDD-6919-4D42-B9F6-2A327B208A98}">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scheme val="minor"/>
          </rPr>
          <t>Beantragte DIZH-Gelder müssen mit mindestens 50% Eigenleistungsanteil gedeckt sein. Davon entfallen 20% auf den kalkulierten Overhead und 30% sind durch Eigenleistungen zu erbringen (siehe Auszug aus Konzept).</t>
        </r>
        <r>
          <rPr>
            <sz val="10"/>
            <color rgb="FF000000"/>
            <rFont val="Calibri"/>
            <family val="2"/>
            <scheme val="minor"/>
          </rPr>
          <t xml:space="preserve">
</t>
        </r>
        <r>
          <rPr>
            <sz val="10"/>
            <color rgb="FF000000"/>
            <rFont val="Tahoma"/>
            <family val="2"/>
          </rPr>
          <t xml:space="preserve">
</t>
        </r>
        <r>
          <rPr>
            <sz val="10"/>
            <color rgb="FF000000"/>
            <rFont val="Calibri"/>
            <family val="2"/>
          </rPr>
          <t xml:space="preserve">
</t>
        </r>
      </text>
    </comment>
    <comment ref="N96" authorId="0" shapeId="0" xr:uid="{D89705CE-BD05-2C47-BDA5-C35F4E931DA8}">
      <text>
        <r>
          <rPr>
            <b/>
            <sz val="10"/>
            <color rgb="FF000000"/>
            <rFont val="Tahoma"/>
            <family val="2"/>
          </rPr>
          <t xml:space="preserve">Fehlende / nicht gesicherte Eigenleistungen:
</t>
        </r>
        <r>
          <rPr>
            <sz val="10"/>
            <color rgb="FF000000"/>
            <rFont val="Tahoma"/>
            <family val="2"/>
          </rPr>
          <t xml:space="preserve">
</t>
        </r>
        <r>
          <rPr>
            <sz val="10"/>
            <color rgb="FF000000"/>
            <rFont val="Tahoma"/>
            <family val="2"/>
          </rPr>
          <t xml:space="preserve">Summe von fehlendem Matching Anteil. Dies entspricht der fehlenden noch nicht gesicherten Eigenleistung.
</t>
        </r>
        <r>
          <rPr>
            <sz val="10"/>
            <color rgb="FF000000"/>
            <rFont val="Calibri"/>
            <family val="2"/>
            <scheme val="minor"/>
          </rPr>
          <t>Beantragte DIZH-Gelder müssen mit mindestens 50% Eigenleistungsanteil gedeckt sein. Davon entfallen 20% auf den kalkulierten Overhead und 30% sind durch Eigenleistungen zu erbringen (siehe Auszug aus Konzept).</t>
        </r>
        <r>
          <rPr>
            <sz val="10"/>
            <color rgb="FF000000"/>
            <rFont val="Calibri"/>
            <family val="2"/>
            <scheme val="minor"/>
          </rPr>
          <t xml:space="preserve">
</t>
        </r>
        <r>
          <rPr>
            <sz val="10"/>
            <color rgb="FF000000"/>
            <rFont val="Tahoma"/>
            <family val="2"/>
          </rPr>
          <t xml:space="preserve">
</t>
        </r>
        <r>
          <rPr>
            <sz val="10"/>
            <color rgb="FF000000"/>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silvia passardi2</author>
    <author>Daniel Schuler2</author>
  </authors>
  <commentList>
    <comment ref="I10" authorId="0" shapeId="0" xr:uid="{6B99D130-94D8-E343-A094-FC0F5B198E90}">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C11" authorId="1" shapeId="0" xr:uid="{DB661F7A-8D38-0845-B030-334D67D10BA1}">
      <text>
        <r>
          <rPr>
            <b/>
            <sz val="10"/>
            <color rgb="FF000000"/>
            <rFont val="+mn-lt"/>
            <charset val="1"/>
          </rPr>
          <t xml:space="preserve">Personal-Kategorie:
</t>
        </r>
        <r>
          <rPr>
            <sz val="10"/>
            <color rgb="FF000000"/>
            <rFont val="Calibri"/>
            <family val="2"/>
          </rPr>
          <t xml:space="preserve">
</t>
        </r>
        <r>
          <rPr>
            <sz val="10"/>
            <color rgb="FF000000"/>
            <rFont val="Calibri"/>
            <family val="2"/>
          </rPr>
          <t xml:space="preserve">Für UZH Personal stehen nur drei Kategorien als "Drop Down" zur Auswahl: 
</t>
        </r>
        <r>
          <rPr>
            <sz val="10"/>
            <color rgb="FF000000"/>
            <rFont val="Calibri"/>
            <family val="2"/>
          </rPr>
          <t xml:space="preserve">
</t>
        </r>
        <r>
          <rPr>
            <sz val="10"/>
            <color rgb="FF000000"/>
            <rFont val="Calibri"/>
            <family val="2"/>
          </rPr>
          <t xml:space="preserve">1) Hilfassistenzen: Hilfassistenzen ohne Bachelor: Lohnklasse 10. Lohnstufen 03. CHF 75'254 für einen Jahreslohn mit 100% Pensum (inkl. 14 % Sozialleistungen). Hilfassistenzen mit Bachelor: Lohnklasse 10. Lohnstufen 03. CHF 87'153 für einen Jahreslohn mit 100% Pensum (inkl. 14 % Sozialleistungen). 
</t>
        </r>
        <r>
          <rPr>
            <sz val="10"/>
            <color rgb="FF000000"/>
            <rFont val="Calibri"/>
            <family val="2"/>
          </rPr>
          <t xml:space="preserve">2) Doktoranden: Gem. UZH Einreihungsrichtlinien: 80% Pensum. Die Jahreslöhne (inkl. 14.5 % Sozialleistungen) sind folgende: Doktorierende 1. Jahr  -&gt; CHF 72'140  / Bei 80% Pensum: CHF 57'712 Doktorierende 2. Jahr -&gt; CHF 74'441/ Bei 80% Pensum: CHF 59'552 Doktorierende 3. u. 4. Jahr -&gt; CHF 76'740  / Bei 80% Pensum: CHF 61'392 --&gt; Das Pensum muss in Spalte E angepasst werden. Meistens: 80%! 
</t>
        </r>
        <r>
          <rPr>
            <sz val="10"/>
            <color rgb="FF000000"/>
            <rFont val="Calibri"/>
            <family val="2"/>
          </rPr>
          <t xml:space="preserve">3) Research Assistant: Lohnklasse 17 mit Lohnstufe 03: Jahreslohn (inkl. 15% Sozialleistungen): CHF 111'113 mit 100% Pensum. Post Docs: Lohnklasse 18 mit Lohnstufe 03. Ergibt einen Jahreslohn (inkl. 15 % Sozialleistungen) von CHF 119'438 mit 100% Pensum. 
</t>
        </r>
        <r>
          <rPr>
            <sz val="10"/>
            <color rgb="FF000000"/>
            <rFont val="Calibri"/>
            <family val="2"/>
          </rPr>
          <t xml:space="preserve">Alle anderen Personalkategorien können manuell in den dafür vorgesehenen Zeilen eingegeben werden. </t>
        </r>
      </text>
    </comment>
    <comment ref="D11" authorId="1" shapeId="0" xr:uid="{124E125C-E427-E34E-8F0B-6984BE78DC92}">
      <text>
        <r>
          <rPr>
            <b/>
            <sz val="10"/>
            <color rgb="FF000000"/>
            <rFont val="+mn-lt"/>
            <charset val="1"/>
          </rPr>
          <t xml:space="preserve">Aufgabe: </t>
        </r>
        <r>
          <rPr>
            <sz val="10"/>
            <color rgb="FF000000"/>
            <rFont val="+mn-lt"/>
            <charset val="1"/>
          </rPr>
          <t xml:space="preserve">Rolle des Mitarbeiters innerhalb des Projektes
</t>
        </r>
      </text>
    </comment>
    <comment ref="E11" authorId="1" shapeId="0" xr:uid="{430017FD-D949-C944-B133-CBA62DD10107}">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11" authorId="1" shapeId="0" xr:uid="{49C0F3DC-D685-3342-B88D-8BABD14673D1}">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11" authorId="1" shapeId="0" xr:uid="{1C4CDCF7-B5A5-3044-82F7-1946343F07E5}">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text>
    </comment>
    <comment ref="H11" authorId="1" shapeId="0" xr:uid="{1797F447-1355-E644-9DD4-3A23E42A9AEE}">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L11" authorId="0" shapeId="0" xr:uid="{F23FF95E-44D0-5541-8CCC-1F810D0AAECE}">
      <text>
        <r>
          <rPr>
            <b/>
            <sz val="10"/>
            <color rgb="FF000000"/>
            <rFont val="Tahoma"/>
            <family val="2"/>
          </rPr>
          <t>silvia passardi2:</t>
        </r>
        <r>
          <rPr>
            <sz val="10"/>
            <color rgb="FF000000"/>
            <rFont val="Tahoma"/>
            <family val="2"/>
          </rPr>
          <t xml:space="preserve">
</t>
        </r>
        <r>
          <rPr>
            <sz val="10"/>
            <color rgb="FF000000"/>
            <rFont val="Tahoma"/>
            <family val="2"/>
          </rPr>
          <t xml:space="preserve">Die in Spalte H berechneten Personalkosten werden in den Spalten I-K anteilsmässig (in%) auf die einzelnen Jahre verteilt. Die Summe muss 100% ergeben und damit dem in Spalte H berechneten Wert entsprechen, andernfalls erscheint eine Fehlermeldung.
</t>
        </r>
      </text>
    </comment>
    <comment ref="A25" authorId="1" shapeId="0" xr:uid="{79867FAF-35EE-C241-9FC3-852BEC6E146D}">
      <text>
        <r>
          <rPr>
            <b/>
            <sz val="10"/>
            <color rgb="FF000000"/>
            <rFont val="+mn-lt"/>
            <charset val="1"/>
          </rPr>
          <t xml:space="preserve">Personalkosten UZH: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UZH.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Jahreskosten im Verhältnis des ausgewählten Beschäftigungs-Grades und der Anzahl Monate. Das Total wird direkt ins "DIZH Innovationsprogramm Kalk" übernommen.
</t>
        </r>
      </text>
    </comment>
    <comment ref="I27" authorId="0" shapeId="0" xr:uid="{3F4B6E96-9CF9-0A45-BB6F-3DEB27775BAC}">
      <text>
        <r>
          <rPr>
            <b/>
            <sz val="10"/>
            <color rgb="FF000000"/>
            <rFont val="Tahoma"/>
            <family val="2"/>
          </rPr>
          <t>silvia passardi2:</t>
        </r>
        <r>
          <rPr>
            <sz val="10"/>
            <color rgb="FF000000"/>
            <rFont val="Tahoma"/>
            <family val="2"/>
          </rPr>
          <t xml:space="preserve">
</t>
        </r>
        <r>
          <rPr>
            <sz val="10"/>
            <color rgb="FF000000"/>
            <rFont val="Tahoma"/>
            <family val="2"/>
          </rPr>
          <t>Distribution of the total number of hours over the individual years. The total sum of the number of hours over years 1-3 must correspond to the figure given in columns E/F.</t>
        </r>
      </text>
    </comment>
    <comment ref="C28" authorId="1" shapeId="0" xr:uid="{722DB077-10BA-C34B-A1EA-5E21D082D52E}">
      <text>
        <r>
          <rPr>
            <b/>
            <sz val="10"/>
            <color rgb="FF000000"/>
            <rFont val="+mn-lt"/>
            <charset val="1"/>
          </rPr>
          <t xml:space="preserve">Personal-Kategorie:
</t>
        </r>
        <r>
          <rPr>
            <b/>
            <sz val="10"/>
            <color rgb="FF000000"/>
            <rFont val="+mn-lt"/>
            <charset val="1"/>
          </rPr>
          <t xml:space="preserve">
</t>
        </r>
        <r>
          <rPr>
            <sz val="10"/>
            <color rgb="FF000000"/>
            <rFont val="+mn-lt"/>
            <charset val="1"/>
          </rPr>
          <t>DROP-DOWN der Personalkategorie gemäss Vorgaben ZHAW (siehe auch Wegleitung).</t>
        </r>
      </text>
    </comment>
    <comment ref="D28" authorId="1" shapeId="0" xr:uid="{3D65C20E-08D3-684C-AF25-F1C290233ED1}">
      <text>
        <r>
          <rPr>
            <b/>
            <sz val="10"/>
            <color rgb="FF000000"/>
            <rFont val="+mn-lt"/>
            <charset val="1"/>
          </rPr>
          <t xml:space="preserve">Aufgabe: </t>
        </r>
        <r>
          <rPr>
            <sz val="10"/>
            <color rgb="FF000000"/>
            <rFont val="+mn-lt"/>
            <charset val="1"/>
          </rPr>
          <t xml:space="preserve">Rolle des Mitarbeiters innerhalb des Projektes
</t>
        </r>
      </text>
    </comment>
    <comment ref="E28" authorId="1" shapeId="0" xr:uid="{9F0033FF-8D40-3544-94B1-F9759377D5C0}">
      <text>
        <r>
          <rPr>
            <b/>
            <sz val="10"/>
            <color rgb="FF000000"/>
            <rFont val="+mn-lt"/>
            <charset val="1"/>
          </rPr>
          <t>Std</t>
        </r>
        <r>
          <rPr>
            <sz val="10"/>
            <color rgb="FF000000"/>
            <rFont val="+mn-lt"/>
            <charset val="1"/>
          </rPr>
          <t xml:space="preserve">:
</t>
        </r>
        <r>
          <rPr>
            <sz val="10"/>
            <color rgb="FF000000"/>
            <rFont val="+mn-lt"/>
            <charset val="1"/>
          </rPr>
          <t xml:space="preserve">Stunden des Mitarbeiters für das Projekt (z.B. gemäss Projektplan).
</t>
        </r>
        <r>
          <rPr>
            <sz val="10"/>
            <color rgb="FF000000"/>
            <rFont val="+mn-lt"/>
            <charset val="1"/>
          </rPr>
          <t xml:space="preserve">
</t>
        </r>
        <r>
          <rPr>
            <sz val="10"/>
            <color rgb="FF000000"/>
            <rFont val="+mn-lt"/>
            <charset val="1"/>
          </rPr>
          <t xml:space="preserve">es gelten folgende Jahresstunden pro Personal-Kategorie bei 100% Beschäftigung:
</t>
        </r>
        <r>
          <rPr>
            <sz val="10"/>
            <color rgb="FF000000"/>
            <rFont val="+mn-lt"/>
            <charset val="1"/>
          </rPr>
          <t xml:space="preserve">
</t>
        </r>
        <r>
          <rPr>
            <sz val="10"/>
            <color rgb="FF000000"/>
            <rFont val="Calibri"/>
            <family val="2"/>
            <scheme val="minor"/>
          </rPr>
          <t xml:space="preserve">Professor:innen (PROF): 1702.2
</t>
        </r>
        <r>
          <rPr>
            <sz val="10"/>
            <color rgb="FF000000"/>
            <rFont val="Calibri"/>
            <family val="2"/>
            <scheme val="minor"/>
          </rPr>
          <t>LFP3 DOZ</t>
        </r>
        <r>
          <rPr>
            <sz val="10"/>
            <color rgb="FF000000"/>
            <rFont val="Calibri"/>
            <family val="2"/>
            <scheme val="minor"/>
          </rPr>
          <t xml:space="preserve"> </t>
        </r>
        <r>
          <rPr>
            <sz val="10"/>
            <color rgb="FF000000"/>
            <rFont val="Calibri"/>
            <family val="2"/>
            <scheme val="minor"/>
          </rPr>
          <t xml:space="preserve">LFP2: 1786.2
</t>
        </r>
        <r>
          <rPr>
            <sz val="10"/>
            <color rgb="FF000000"/>
            <rFont val="Calibri"/>
            <family val="2"/>
            <scheme val="minor"/>
          </rPr>
          <t>DOZ</t>
        </r>
        <r>
          <rPr>
            <sz val="10"/>
            <color rgb="FF000000"/>
            <rFont val="Calibri"/>
            <family val="2"/>
            <scheme val="minor"/>
          </rPr>
          <t xml:space="preserve"> </t>
        </r>
        <r>
          <rPr>
            <sz val="10"/>
            <color rgb="FF000000"/>
            <rFont val="Calibri"/>
            <family val="2"/>
            <scheme val="minor"/>
          </rPr>
          <t>LFP1 WIMA:</t>
        </r>
        <r>
          <rPr>
            <sz val="10"/>
            <color rgb="FF000000"/>
            <rFont val="Calibri"/>
            <family val="2"/>
            <scheme val="minor"/>
          </rPr>
          <t xml:space="preserve"> 1828.2
</t>
        </r>
        <r>
          <rPr>
            <sz val="10"/>
            <color rgb="FF000000"/>
            <rFont val="Calibri"/>
            <family val="2"/>
            <scheme val="minor"/>
          </rPr>
          <t>Wiss. Assistierende (WIASS)</t>
        </r>
        <r>
          <rPr>
            <sz val="10"/>
            <color rgb="FF000000"/>
            <rFont val="Calibri"/>
            <family val="2"/>
            <scheme val="minor"/>
          </rPr>
          <t xml:space="preserve"> : 1870.2
</t>
        </r>
        <r>
          <rPr>
            <sz val="10"/>
            <color rgb="FF000000"/>
            <rFont val="Calibri"/>
            <family val="2"/>
            <scheme val="minor"/>
          </rPr>
          <t>Angestellte (ATP):</t>
        </r>
        <r>
          <rPr>
            <sz val="10"/>
            <color rgb="FF000000"/>
            <rFont val="Calibri"/>
            <family val="2"/>
            <scheme val="minor"/>
          </rPr>
          <t xml:space="preserve"> 1870.2</t>
        </r>
      </text>
    </comment>
    <comment ref="G28" authorId="1" shapeId="0" xr:uid="{1AC50CE8-1866-D540-B51C-381E1280AF5D}">
      <text>
        <r>
          <rPr>
            <b/>
            <sz val="10"/>
            <color rgb="FF000000"/>
            <rFont val="+mn-lt"/>
            <charset val="1"/>
          </rPr>
          <t>Std-Satz:</t>
        </r>
        <r>
          <rPr>
            <sz val="10"/>
            <color rgb="FF000000"/>
            <rFont val="+mn-lt"/>
            <charset val="1"/>
          </rPr>
          <t xml:space="preserve">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text>
    </comment>
    <comment ref="L28" authorId="0" shapeId="0" xr:uid="{03C0F83A-892A-3A49-878F-B42FD793D5E8}">
      <text>
        <r>
          <rPr>
            <b/>
            <sz val="10"/>
            <color rgb="FF000000"/>
            <rFont val="Tahoma"/>
            <family val="2"/>
          </rPr>
          <t>silvia passardi2:</t>
        </r>
        <r>
          <rPr>
            <sz val="10"/>
            <color rgb="FF000000"/>
            <rFont val="Tahoma"/>
            <family val="2"/>
          </rPr>
          <t xml:space="preserve">
</t>
        </r>
        <r>
          <rPr>
            <sz val="10"/>
            <color rgb="FF000000"/>
            <rFont val="Tahoma"/>
            <family val="2"/>
          </rPr>
          <t xml:space="preserve">Die in Spalte E/F angebenen Stunden werden in den Spalten I-K auf die einzelnen Jahre verteilt. Die Summe muss den angegebenen Gesamtstunden entsprechen, andernfalls erscheint eine Fehlermeldung. Siehe auch Wegleitung. 
</t>
        </r>
      </text>
    </comment>
    <comment ref="A42" authorId="1" shapeId="0" xr:uid="{A631376B-A545-804B-B3CD-670B09A36EDA}">
      <text>
        <r>
          <rPr>
            <b/>
            <sz val="10"/>
            <color rgb="FF000000"/>
            <rFont val="+mn-lt"/>
            <charset val="1"/>
          </rPr>
          <t xml:space="preserve">Personalkosten ZHAW: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ZHAW.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Std</t>
        </r>
        <r>
          <rPr>
            <sz val="10"/>
            <color rgb="FF000000"/>
            <rFont val="+mn-lt"/>
            <charset val="1"/>
          </rPr>
          <t xml:space="preserve">: Stunden des Mitarbeiters für das Projekt (z.B. gemäss Projektplan) 
</t>
        </r>
        <r>
          <rPr>
            <b/>
            <sz val="10"/>
            <color rgb="FF000000"/>
            <rFont val="+mn-lt"/>
            <charset val="1"/>
          </rPr>
          <t xml:space="preserve">Std-Satz:
</t>
        </r>
        <r>
          <rPr>
            <i/>
            <sz val="10"/>
            <color rgb="FF000000"/>
            <rFont val="+mn-lt"/>
            <charset val="1"/>
          </rPr>
          <t>weisse Felder</t>
        </r>
        <r>
          <rPr>
            <b/>
            <i/>
            <sz val="10"/>
            <color rgb="FF000000"/>
            <rFont val="+mn-lt"/>
            <charset val="1"/>
          </rPr>
          <t xml:space="preserve">: </t>
        </r>
        <r>
          <rPr>
            <sz val="10"/>
            <color rgb="FF000000"/>
            <rFont val="+mn-lt"/>
            <charset val="1"/>
          </rPr>
          <t xml:space="preserve">interne Kostensätze gemäss gewählter Personal-Kategorie. =&gt; Lohnintervall, in dem erfahrungsgemäss die grösste Anzahl von Mitarbeitenden zu finden ist.
</t>
        </r>
        <r>
          <rPr>
            <i/>
            <sz val="10"/>
            <color rgb="FF000000"/>
            <rFont val="+mn-lt"/>
            <charset val="1"/>
          </rPr>
          <t xml:space="preserve">orange Felder: </t>
        </r>
        <r>
          <rPr>
            <sz val="10"/>
            <color rgb="FF000000"/>
            <rFont val="+mn-lt"/>
            <charset val="1"/>
          </rPr>
          <t xml:space="preserve">Kostensatz kann selber eingefügt werden.
</t>
        </r>
        <r>
          <rPr>
            <b/>
            <sz val="10"/>
            <color rgb="FF000000"/>
            <rFont val="+mn-lt"/>
            <charset val="1"/>
          </rPr>
          <t xml:space="preserve">
</t>
        </r>
        <r>
          <rPr>
            <b/>
            <sz val="10"/>
            <color rgb="FF000000"/>
            <rFont val="+mn-lt"/>
            <charset val="1"/>
          </rPr>
          <t>anteilmässige Projektkosten</t>
        </r>
        <r>
          <rPr>
            <sz val="10"/>
            <color rgb="FF000000"/>
            <rFont val="+mn-lt"/>
            <charset val="1"/>
          </rPr>
          <t xml:space="preserve">: Die Anzahl Stunden multipliziert mit dem internen Stunden-Satz. Das Total wird direkt ins "DIZH Innovationsprogramm Kalk" übernommen.
</t>
        </r>
      </text>
    </comment>
    <comment ref="I44" authorId="0" shapeId="0" xr:uid="{EBCA64B2-3EC4-B441-9BDB-17482ECD0AF8}">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C45" authorId="1" shapeId="0" xr:uid="{60E65F97-4A0D-0C44-96A4-F12A10BBF8C5}">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ZHdK
</t>
        </r>
        <r>
          <rPr>
            <sz val="10"/>
            <color rgb="FF000000"/>
            <rFont val="+mn-lt"/>
            <charset val="1"/>
          </rPr>
          <t xml:space="preserve"> (siehe auch Wegleitung).</t>
        </r>
      </text>
    </comment>
    <comment ref="D45" authorId="1" shapeId="0" xr:uid="{FF0F67E3-DD4D-D845-970E-43DEE7DCA897}">
      <text>
        <r>
          <rPr>
            <b/>
            <sz val="10"/>
            <color rgb="FF000000"/>
            <rFont val="+mn-lt"/>
            <charset val="1"/>
          </rPr>
          <t xml:space="preserve">Aufgabe: </t>
        </r>
        <r>
          <rPr>
            <sz val="10"/>
            <color rgb="FF000000"/>
            <rFont val="+mn-lt"/>
            <charset val="1"/>
          </rPr>
          <t xml:space="preserve">Rolle des Mitarbeiters innerhalb des Projektes
</t>
        </r>
      </text>
    </comment>
    <comment ref="E45" authorId="1" shapeId="0" xr:uid="{E7924027-531D-5D43-B32D-EF5958C3174A}">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45" authorId="1" shapeId="0" xr:uid="{1BB9E1E4-C79F-A54B-8702-31AD33B5D07C}">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45" authorId="1" shapeId="0" xr:uid="{8171B352-5FFF-CD4B-B682-37C9CAB53403}">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text>
    </comment>
    <comment ref="H45" authorId="1" shapeId="0" xr:uid="{73258600-83B9-8748-BD64-54A9C5D0C374}">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L45" authorId="0" shapeId="0" xr:uid="{3CE4B601-E10B-214B-8A20-5FF844F799E3}">
      <text>
        <r>
          <rPr>
            <b/>
            <sz val="10"/>
            <color rgb="FF000000"/>
            <rFont val="Tahoma"/>
            <family val="2"/>
          </rPr>
          <t>silvia passardi2:</t>
        </r>
        <r>
          <rPr>
            <sz val="10"/>
            <color rgb="FF000000"/>
            <rFont val="Tahoma"/>
            <family val="2"/>
          </rPr>
          <t xml:space="preserve">
</t>
        </r>
        <r>
          <rPr>
            <sz val="10"/>
            <color rgb="FF000000"/>
            <rFont val="Tahoma"/>
            <family val="2"/>
          </rPr>
          <t xml:space="preserve">Die in Spalte H berechneten Personalkosten werden in den Spalten I-K anteilsmässig (in%) auf die einzelnen Jahre verteilt. Die Summe muss 100% ergeben und damit dem in Spalte H berechneten Wert entsprechen, andernfalls erscheint eine Fehlermeldung.
</t>
        </r>
      </text>
    </comment>
    <comment ref="A59" authorId="1" shapeId="0" xr:uid="{E82F7820-CC2C-464D-991E-BB42563E619B}">
      <text>
        <r>
          <rPr>
            <b/>
            <sz val="10"/>
            <color rgb="FF000000"/>
            <rFont val="+mn-lt"/>
            <charset val="1"/>
          </rPr>
          <t xml:space="preserve">Personalkosten ZHdK: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ZHdK.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 ref="I61" authorId="0" shapeId="0" xr:uid="{E8BA008E-E9CD-6143-A053-A763ECA86E1A}">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C62" authorId="1" shapeId="0" xr:uid="{0544B727-83FB-7E43-B44A-ABD2944B701F}">
      <text>
        <r>
          <rPr>
            <b/>
            <sz val="10"/>
            <color rgb="FF000000"/>
            <rFont val="+mn-lt"/>
            <charset val="1"/>
          </rPr>
          <t xml:space="preserve">Personal-Kategorie:
</t>
        </r>
        <r>
          <rPr>
            <b/>
            <sz val="10"/>
            <color rgb="FF000000"/>
            <rFont val="+mn-lt"/>
            <charset val="1"/>
          </rPr>
          <t xml:space="preserve">
</t>
        </r>
        <r>
          <rPr>
            <sz val="10"/>
            <color rgb="FF000000"/>
            <rFont val="+mn-lt"/>
            <charset val="1"/>
          </rPr>
          <t xml:space="preserve">DROP-DOWN der Personalkategorie gemäss Vorgaben PHZH
</t>
        </r>
        <r>
          <rPr>
            <sz val="10"/>
            <color rgb="FF000000"/>
            <rFont val="+mn-lt"/>
            <charset val="1"/>
          </rPr>
          <t xml:space="preserve"> (siehe auch Wegleitung).</t>
        </r>
      </text>
    </comment>
    <comment ref="D62" authorId="1" shapeId="0" xr:uid="{2DBC4CD6-31DE-3B44-90A8-1B206B50502D}">
      <text>
        <r>
          <rPr>
            <b/>
            <sz val="10"/>
            <color rgb="FF000000"/>
            <rFont val="+mn-lt"/>
            <charset val="1"/>
          </rPr>
          <t xml:space="preserve">Aufgabe: </t>
        </r>
        <r>
          <rPr>
            <sz val="10"/>
            <color rgb="FF000000"/>
            <rFont val="+mn-lt"/>
            <charset val="1"/>
          </rPr>
          <t xml:space="preserve">Rolle des Mitarbeiters innerhalb des Projektes
</t>
        </r>
      </text>
    </comment>
    <comment ref="E62" authorId="1" shapeId="0" xr:uid="{0541267E-677C-2347-8EDC-4018A9FBA3FB}">
      <text>
        <r>
          <rPr>
            <b/>
            <sz val="10"/>
            <color rgb="FF000000"/>
            <rFont val="+mn-lt"/>
            <charset val="1"/>
          </rPr>
          <t>Besch-Grad</t>
        </r>
        <r>
          <rPr>
            <sz val="10"/>
            <color rgb="FF000000"/>
            <rFont val="+mn-lt"/>
            <charset val="1"/>
          </rPr>
          <t xml:space="preserve">:
</t>
        </r>
        <r>
          <rPr>
            <sz val="10"/>
            <color rgb="FF000000"/>
            <rFont val="+mn-lt"/>
            <charset val="1"/>
          </rPr>
          <t xml:space="preserve">
</t>
        </r>
        <r>
          <rPr>
            <sz val="10"/>
            <color rgb="FF000000"/>
            <rFont val="+mn-lt"/>
            <charset val="1"/>
          </rPr>
          <t xml:space="preserve">Der "Beschäftigungs-Grad" des Mitarbeiters im Projekt in %.
</t>
        </r>
      </text>
    </comment>
    <comment ref="F62" authorId="1" shapeId="0" xr:uid="{D74309BF-FE00-EA45-AC13-580CFC7C33AA}">
      <text>
        <r>
          <rPr>
            <b/>
            <sz val="10"/>
            <color rgb="FF000000"/>
            <rFont val="+mn-lt"/>
            <charset val="1"/>
          </rPr>
          <t>Monate</t>
        </r>
        <r>
          <rPr>
            <sz val="10"/>
            <color rgb="FF000000"/>
            <rFont val="+mn-lt"/>
            <charset val="1"/>
          </rPr>
          <t xml:space="preserve">:
</t>
        </r>
        <r>
          <rPr>
            <sz val="10"/>
            <color rgb="FF000000"/>
            <rFont val="+mn-lt"/>
            <charset val="1"/>
          </rPr>
          <t xml:space="preserve">Die Beschäftigungs-Dauer des Mitarbeiters in Monaten.
</t>
        </r>
      </text>
    </comment>
    <comment ref="G62" authorId="1" shapeId="0" xr:uid="{3E970132-C085-D941-960D-C93AA4771AF1}">
      <text>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text>
    </comment>
    <comment ref="H62" authorId="1" shapeId="0" xr:uid="{ACEB3277-502D-6345-8F3B-A0A501F4B0F8}">
      <text>
        <r>
          <rPr>
            <b/>
            <sz val="10"/>
            <color rgb="FF000000"/>
            <rFont val="+mn-lt"/>
            <charset val="1"/>
          </rPr>
          <t>anteilmässige Projektkosten</t>
        </r>
        <r>
          <rPr>
            <sz val="10"/>
            <color rgb="FF000000"/>
            <rFont val="+mn-lt"/>
            <charset val="1"/>
          </rPr>
          <t xml:space="preserve">:
</t>
        </r>
        <r>
          <rPr>
            <sz val="10"/>
            <color rgb="FF000000"/>
            <rFont val="+mn-lt"/>
            <charset val="1"/>
          </rPr>
          <t xml:space="preserve">Die Jahreskosten im Verhältnis des ausgewählten Beschäftigungs-Grades und der Anzahl Monate.
</t>
        </r>
      </text>
    </comment>
    <comment ref="L62" authorId="0" shapeId="0" xr:uid="{5AD28383-05FD-9F4E-8EAD-3AFDA659A486}">
      <text>
        <r>
          <rPr>
            <b/>
            <sz val="10"/>
            <color rgb="FF000000"/>
            <rFont val="Tahoma"/>
            <family val="2"/>
          </rPr>
          <t>silvia passardi2:</t>
        </r>
        <r>
          <rPr>
            <sz val="10"/>
            <color rgb="FF000000"/>
            <rFont val="Tahoma"/>
            <family val="2"/>
          </rPr>
          <t xml:space="preserve">
</t>
        </r>
        <r>
          <rPr>
            <sz val="10"/>
            <color rgb="FF000000"/>
            <rFont val="Tahoma"/>
            <family val="2"/>
          </rPr>
          <t xml:space="preserve">Die in Spalte H berechneten Personalkosten werden in den Spalten I-K anteilsmässig (in%) auf die einzelnen Jahre verteilt. Die Summe muss 100% ergeben und damit dem in Spalte H berechneten Wert entsprechen, andernfalls erscheint eine Fehlermeldung.
</t>
        </r>
      </text>
    </comment>
    <comment ref="A76" authorId="1" shapeId="0" xr:uid="{C8929E59-3679-6848-A419-42ABB6905154}">
      <text>
        <r>
          <rPr>
            <b/>
            <sz val="10"/>
            <color rgb="FF000000"/>
            <rFont val="+mn-lt"/>
            <charset val="1"/>
          </rPr>
          <t xml:space="preserve">Personalkosten PHZH:
</t>
        </r>
        <r>
          <rPr>
            <b/>
            <sz val="10"/>
            <color rgb="FF000000"/>
            <rFont val="+mn-lt"/>
            <charset val="1"/>
          </rPr>
          <t xml:space="preserve">
</t>
        </r>
        <r>
          <rPr>
            <b/>
            <sz val="10"/>
            <color rgb="FF000000"/>
            <rFont val="+mn-lt"/>
            <charset val="1"/>
          </rPr>
          <t>Person:</t>
        </r>
        <r>
          <rPr>
            <sz val="10"/>
            <color rgb="FF000000"/>
            <rFont val="+mn-lt"/>
            <charset val="1"/>
          </rPr>
          <t xml:space="preserve"> Name des Mitarbeiters
</t>
        </r>
        <r>
          <rPr>
            <b/>
            <sz val="10"/>
            <color rgb="FF000000"/>
            <rFont val="+mn-lt"/>
            <charset val="1"/>
          </rPr>
          <t xml:space="preserve">Personal-Kategorie: </t>
        </r>
        <r>
          <rPr>
            <sz val="10"/>
            <color rgb="FF000000"/>
            <rFont val="+mn-lt"/>
            <charset val="1"/>
          </rPr>
          <t xml:space="preserve">DROP-DOWN der Personalkategorie gemäss Vorgaben PHZH.
</t>
        </r>
        <r>
          <rPr>
            <b/>
            <sz val="10"/>
            <color rgb="FF000000"/>
            <rFont val="+mn-lt"/>
            <charset val="1"/>
          </rPr>
          <t xml:space="preserve">Aufgabe: </t>
        </r>
        <r>
          <rPr>
            <sz val="10"/>
            <color rgb="FF000000"/>
            <rFont val="+mn-lt"/>
            <charset val="1"/>
          </rPr>
          <t xml:space="preserve">Rolle innerhalb des Projektes
</t>
        </r>
        <r>
          <rPr>
            <b/>
            <sz val="10"/>
            <color rgb="FF000000"/>
            <rFont val="+mn-lt"/>
            <charset val="1"/>
          </rPr>
          <t>Besch-Grad</t>
        </r>
        <r>
          <rPr>
            <sz val="10"/>
            <color rgb="FF000000"/>
            <rFont val="+mn-lt"/>
            <charset val="1"/>
          </rPr>
          <t xml:space="preserve">: Der "Beschäftigungs-Grad" des Mitarbeiters im Projekt in %.
</t>
        </r>
        <r>
          <rPr>
            <b/>
            <sz val="10"/>
            <color rgb="FF000000"/>
            <rFont val="+mn-lt"/>
            <charset val="1"/>
          </rPr>
          <t>Monate</t>
        </r>
        <r>
          <rPr>
            <sz val="10"/>
            <color rgb="FF000000"/>
            <rFont val="+mn-lt"/>
            <charset val="1"/>
          </rPr>
          <t xml:space="preserve">: Die Beschäftigungs-Dauer des Mitarbeiters in Monaten.
</t>
        </r>
        <r>
          <rPr>
            <sz val="10"/>
            <color rgb="FF000000"/>
            <rFont val="+mn-lt"/>
            <charset val="1"/>
          </rPr>
          <t xml:space="preserve">
</t>
        </r>
        <r>
          <rPr>
            <b/>
            <sz val="10"/>
            <color rgb="FF000000"/>
            <rFont val="+mn-lt"/>
            <charset val="1"/>
          </rPr>
          <t>Jahreskosten</t>
        </r>
        <r>
          <rPr>
            <sz val="10"/>
            <color rgb="FF000000"/>
            <rFont val="+mn-lt"/>
            <charset val="1"/>
          </rPr>
          <t xml:space="preserve">:
</t>
        </r>
        <r>
          <rPr>
            <i/>
            <sz val="10"/>
            <color rgb="FF000000"/>
            <rFont val="+mn-lt"/>
            <charset val="1"/>
          </rPr>
          <t>weisse Felder</t>
        </r>
        <r>
          <rPr>
            <sz val="10"/>
            <color rgb="FF000000"/>
            <rFont val="+mn-lt"/>
            <charset val="1"/>
          </rPr>
          <t xml:space="preserve">: Die Lohnkosten werden gemäss gewählter Personal-Kategorie automatisch übernommen. Es gelten folgende Stunden-Sätze (und diese werden mit 1'900 Std multipliziert):
</t>
        </r>
        <r>
          <rPr>
            <sz val="10"/>
            <color rgb="FF000000"/>
            <rFont val="+mn-lt"/>
            <charset val="1"/>
          </rPr>
          <t xml:space="preserve">
</t>
        </r>
        <r>
          <rPr>
            <i/>
            <sz val="10"/>
            <color rgb="FF000000"/>
            <rFont val="+mn-lt"/>
            <charset val="1"/>
          </rPr>
          <t>orange Felder</t>
        </r>
        <r>
          <rPr>
            <sz val="10"/>
            <color rgb="FF000000"/>
            <rFont val="+mn-lt"/>
            <charset val="1"/>
          </rPr>
          <t xml:space="preserve">: Die Jahreskosten können manuell eingegeben werden. 
</t>
        </r>
        <r>
          <rPr>
            <b/>
            <sz val="10"/>
            <color rgb="FF000000"/>
            <rFont val="+mn-lt"/>
            <charset val="1"/>
          </rPr>
          <t xml:space="preserve">
</t>
        </r>
        <r>
          <rPr>
            <b/>
            <sz val="10"/>
            <color rgb="FF000000"/>
            <rFont val="+mn-lt"/>
            <charset val="1"/>
          </rPr>
          <t>anteilmässige Projektkosten</t>
        </r>
        <r>
          <rPr>
            <sz val="10"/>
            <color rgb="FF000000"/>
            <rFont val="+mn-lt"/>
            <charset val="1"/>
          </rPr>
          <t>: Die Jahreskosten im Verhältnis des ausgewählten Beschäftigungs-Grades und der Anzahl Monate. Das Total wird direkt ins "DIZH Innovationsprogramm Kalk" übernommen.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0619950A-9377-6744-9ADB-F39EBF089F4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5677562-8596-8F44-8F62-C75BDEC7826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K6" authorId="0" shapeId="0" xr:uid="{624D069F-8A20-1C45-A853-190F301E0B78}">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0" shapeId="0" xr:uid="{F5C18289-0D6E-D149-B07C-6C6B78C9000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0" shapeId="0" xr:uid="{7B6265DF-CACB-694D-9BF1-51EFB5154E7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0" shapeId="0" xr:uid="{48BC04A1-2E64-5649-B0F8-DC9F16FD0162}">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sharedStrings.xml><?xml version="1.0" encoding="utf-8"?>
<sst xmlns="http://schemas.openxmlformats.org/spreadsheetml/2006/main" count="865" uniqueCount="456">
  <si>
    <t>WEGLEITUNG FÜR DIZH KALKULATION</t>
  </si>
  <si>
    <t>Themen</t>
  </si>
  <si>
    <t>Erläuterungen</t>
  </si>
  <si>
    <t>Projekt-Bezeichnung</t>
  </si>
  <si>
    <t>Personalkosten</t>
  </si>
  <si>
    <t>Sachkosten</t>
  </si>
  <si>
    <t>Subcontracting</t>
  </si>
  <si>
    <t>Praxispartner</t>
  </si>
  <si>
    <t>Geräte / Anlagen / Infrastruktur</t>
  </si>
  <si>
    <t>Kalkulation Overhead</t>
  </si>
  <si>
    <t>Infos zu Projekt-Finanzierung</t>
  </si>
  <si>
    <t>ERLÄUTERUNGEN ZU DIESER WEGLEITUNG:</t>
  </si>
  <si>
    <t>Sofern es Sinn macht, kann sich eine Zeile auf mehrere Hochschulen beziehen.</t>
  </si>
  <si>
    <t>PROJEKT-BEZEICHNUNG</t>
  </si>
  <si>
    <t xml:space="preserve">In den Zellen 1A - 4A müssen Angaben zum Projekt gemacht werden. </t>
  </si>
  <si>
    <t>Zelle 1A:</t>
  </si>
  <si>
    <t>Zelle 2A:</t>
  </si>
  <si>
    <t>Antragsteller*in (Name, HS)</t>
  </si>
  <si>
    <t>Zelle 3A:</t>
  </si>
  <si>
    <t>beteiligte Hochschulen</t>
  </si>
  <si>
    <t>KALKULATION PERSONALKOSTEN:</t>
  </si>
  <si>
    <t>Personalkosten PHZH:</t>
  </si>
  <si>
    <t>Person: Name des Mitarbeiters. Ist für DIZH nicht relevant und muss nicht zwingend ausgefüllt werden, kann aber für den Antragsteller als Hilfe dienen.</t>
  </si>
  <si>
    <t>Personal-Kategorie: DROP-DOWN der Personalkategorie gemäss Vorgaben PHZH.</t>
  </si>
  <si>
    <t>Aufgabe: Rolle innerhalb des Projektes</t>
  </si>
  <si>
    <t>Besch-Grad: Der "Beschäftigungs-Grad" des Mitarbeiters im Projekt in %.</t>
  </si>
  <si>
    <t>Monate: Die Beschäftigungs-Dauer des Mitarbeiters in Monaten.</t>
  </si>
  <si>
    <t>Jahreskosten:</t>
  </si>
  <si>
    <t>weisse Felder: Die Lohnkosten werden gemäss gewählter Personal-Kategorie automatisch übernommen.</t>
  </si>
  <si>
    <t>Es gelten folgende Stunden-Sätze (und diese werden mit 1'900 Std multipliziert):</t>
  </si>
  <si>
    <t xml:space="preserve">orange Felder: Die Jahreskosten können manuell eingegeben werden. </t>
  </si>
  <si>
    <t>Personalkosten ZHdK:</t>
  </si>
  <si>
    <t>Personal-Kategorie: DROP-DOWN der Personalkategorie gemäss Vorgaben ZHdK.</t>
  </si>
  <si>
    <t>Personalkosten ZHAW:</t>
  </si>
  <si>
    <t>Personal-Kategorie: DROP-DOWN der Personalkategorie gemäss Vorgaben ZHAW.</t>
  </si>
  <si>
    <t>Aufgabe: Rolle innerhalb des Projektes.</t>
  </si>
  <si>
    <t xml:space="preserve">Std: Stunden des Mitarbeiters für das Projekt (z.B. gemäss Projektplan) </t>
  </si>
  <si>
    <t>Std-Satz:</t>
  </si>
  <si>
    <r>
      <t xml:space="preserve">weisse Felder: interne Kostensätze gemäss gewählter Personal-Kategorie. </t>
    </r>
    <r>
      <rPr>
        <sz val="12"/>
        <color theme="1"/>
        <rFont val="Helvetica"/>
        <family val="2"/>
      </rPr>
      <t>=&gt; Lohnintervall, in dem erfahrungsgemäss die grösste Anzahl von Mitarbeitenden zu finden ist.</t>
    </r>
  </si>
  <si>
    <t>orange Felder: Kostensatz kann selber eingefügt werden.</t>
  </si>
  <si>
    <t>Die Anzahl Stunden multipliziert mit dem internen Stunden-Satz.</t>
  </si>
  <si>
    <t>Personalkosten UZH:</t>
  </si>
  <si>
    <t>Personal-Kategorie: DROP-DOWN der Personalkategorie gemäss Vorgaben UZH</t>
  </si>
  <si>
    <t>Für UZH Personal stehen nur drei Kategorien als "Drop Down" zur Auswahl:</t>
  </si>
  <si>
    <t>VORGABEN FÜR ANRECHENBARE SACHKOSTEN</t>
  </si>
  <si>
    <t>Erläuterungen:</t>
  </si>
  <si>
    <t>Beispiele:</t>
  </si>
  <si>
    <t>Open Access Kosten, Mietkosten, Versicherungen, Werbe-Kosten, Druckkosten etc.</t>
  </si>
  <si>
    <r>
      <t>Grundsatz</t>
    </r>
    <r>
      <rPr>
        <sz val="12"/>
        <color rgb="FF000000"/>
        <rFont val="Helvetica"/>
        <family val="2"/>
      </rPr>
      <t>:</t>
    </r>
  </si>
  <si>
    <t>2) Kosten können nur angerechnet werden, wenn sie im Rahmen des Gesuchs bewilligt wurden und für die Realisierung des Projekts unabdingbar sind.</t>
  </si>
  <si>
    <t>3) Nur Kosten angeben, welche nachvollziehbar sind.</t>
  </si>
  <si>
    <t>4) Keine Reserveposten aufbauen!</t>
  </si>
  <si>
    <t>VORGABEN FÜR SUBCONTRACTING</t>
  </si>
  <si>
    <t>Ausgaben für "Subcontracting"-Aufträge müssen von den Sachkosten getrennt werden.</t>
  </si>
  <si>
    <t>Ein Subcontractor ist typischerweise eine externe Firma die für das DIZH Projekt eine Arbeit erledigt, die nicht Hochschul-intern erbracht werden kann.</t>
  </si>
  <si>
    <t>Programmierungen, Beratungen, Erstellen Web-Auftritt, Event-Agenturen etc.</t>
  </si>
  <si>
    <t>1) Höchstens 20% der Gesamtprojektkosten oder maximal 100 TCHF.</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</si>
  <si>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</si>
  <si>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</si>
  <si>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weiter zu beachten:</t>
  </si>
  <si>
    <t>- Sofern aus dem Subcontracting ein immaterieller Wert (z.B. Software) entsteht, kann dies unter Umständen zu einem Investitionsbedarf führen.</t>
  </si>
  <si>
    <t>VORGABEN FÜR PRAXISPARTNER</t>
  </si>
  <si>
    <t>Daher ist es wichtig, den monetären Wert dieser Zusammenarbeit mit dem externen Praxispartner in den dafür vorgesehenen Zeilen anzugeben.</t>
  </si>
  <si>
    <t>GERÄTE / ANLAGEN / INFRASTRUKTUR</t>
  </si>
  <si>
    <t xml:space="preserve">Schwellenwerte: </t>
  </si>
  <si>
    <t>PHZH, ZHAW, ZHdK: 50 TCHF</t>
  </si>
  <si>
    <t>Ausgaben für Miete von Geräten müssen ebenfalls angegeben werden.</t>
  </si>
  <si>
    <r>
      <rPr>
        <i/>
        <sz val="12"/>
        <color rgb="FF000000"/>
        <rFont val="Helvetica"/>
        <family val="2"/>
      </rPr>
      <t>Beispiele</t>
    </r>
    <r>
      <rPr>
        <sz val="12"/>
        <color rgb="FF000000"/>
        <rFont val="Helvetica"/>
        <family val="2"/>
      </rPr>
      <t>:</t>
    </r>
  </si>
  <si>
    <t>Laborgeräte, Maschinen, Instrumente, Werkzeuge, Hardware (inkl. Betriebssoftware), Drucker, Fahrzeuge, Mobiliar, Software, Lizenzen, Patente etc.</t>
  </si>
  <si>
    <t>Praxisnahe Beispiele für UZH:</t>
  </si>
  <si>
    <t>Beschaffung von "Oculus Quest" Umgebung: 8 TCHF. Kann durch DIZH Gelder finanziert werden.</t>
  </si>
  <si>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</si>
  <si>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</si>
  <si>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</si>
  <si>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</si>
  <si>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KALKULATION OVERHEAD</t>
  </si>
  <si>
    <t>Der Overhead beträgt immer 20% der Gesamtprojektkosten!</t>
  </si>
  <si>
    <t>Erläuterung:</t>
  </si>
  <si>
    <t>kalkulierte Projektkosten: 80%</t>
  </si>
  <si>
    <t>+ Overhead: 20%</t>
  </si>
  <si>
    <t>Vorgabe für den DIZH Sonderkredit:</t>
  </si>
  <si>
    <t>Einzubringende Eigenleistungen:</t>
  </si>
  <si>
    <t>Auflösung von Reserven</t>
  </si>
  <si>
    <t>Umschichtung aus bestehenden Erträgen</t>
  </si>
  <si>
    <t>a) Cash-Leistungen (verfügbares Geld um bestimmte Ausgaben tätigen zu können): </t>
  </si>
  <si>
    <t>-</t>
  </si>
  <si>
    <t>Freie universitäre Mittel des Lehrstuhls bzw. des Instituts (no earmarked funds) als Cash</t>
  </si>
  <si>
    <t xml:space="preserve">Personaleinsatz von Personen (Doktoranden, Post-Docs, Assistenten) bezahlt aus freien Mitteln des Lehrstuhls bzw. des Instituts; </t>
  </si>
  <si>
    <t>Monetarisiert durch jeweiligen Stundenansatz, wird durch Antragsteller selbst bestätigt</t>
  </si>
  <si>
    <t>Eingeworbene/einzuwerbende Drittmittel</t>
  </si>
  <si>
    <t>Es wird jeweils das gesamte Drittmittel berücksichtigt (bzw. alle darauf verbuchten Ausgaben, sei es Betriebs- oder Personalaufwand)</t>
  </si>
  <si>
    <t>Drittmittel (no earmarked funds) mit direktem Bezug zum Projektthema (gemäss DIZH-Reglement)</t>
  </si>
  <si>
    <t>Drittmittel, bei denen der Geldgeber einer Umwidmung zugestimmt hat.</t>
  </si>
  <si>
    <t>Personaleinsatz von Personen (Doktoranden, Post-Docs, Assistenten) bezahlt aus Drittmittel mit direktem Bezug zum Projektthema;</t>
  </si>
  <si>
    <t>Monetarisiert durch jeweiligen Stundenansatz, wird vom jeweiligen Vorgesetzten bestätigt.</t>
  </si>
  <si>
    <t>Personaleinsatz von Personen (Doktoranden, Post-Docs, Assistenten) bezahlt aus Drittmittel, bei denen der Geldgeber einer Umwidmung zugestimmt hat;</t>
  </si>
  <si>
    <t xml:space="preserve">Für ZHAW-Finanzierungsanteile gilt: Es sind mind. 6.6% der Gesamtkosten an eingeworbenen Drittmitteln nachzuweisen.  </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</si>
  <si>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</si>
  <si>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</si>
  <si>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</si>
  <si>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</si>
  <si>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t>ZHAW</t>
  </si>
  <si>
    <t>ZHdK</t>
  </si>
  <si>
    <t>phzh</t>
  </si>
  <si>
    <t>DETAIL</t>
  </si>
  <si>
    <t>CHF</t>
  </si>
  <si>
    <t>in %</t>
  </si>
  <si>
    <t>UZH</t>
  </si>
  <si>
    <t>PHZH</t>
  </si>
  <si>
    <t>UZH personnel (carried over from "Personnel costs)</t>
  </si>
  <si>
    <t>ZHAW personnel (carried over from "Personnel costs)</t>
  </si>
  <si>
    <t>ZHdK personnel (carried over from "Personnel costs)</t>
  </si>
  <si>
    <t>PHZH personnel (carried over from "Personnel costs)</t>
  </si>
  <si>
    <t>…</t>
  </si>
  <si>
    <t>additional lines: Mark line 17 and insert with 'ctrl c' and 'ctrl +'.</t>
  </si>
  <si>
    <t>TOTAL PERSONNEL INTERNAL</t>
  </si>
  <si>
    <t>TOTAL SUBCONTRACTING</t>
  </si>
  <si>
    <t>OVERHEAD (OH)</t>
  </si>
  <si>
    <t>Overhead</t>
  </si>
  <si>
    <t>HS</t>
  </si>
  <si>
    <t>Person</t>
  </si>
  <si>
    <t>Insert lines: Select line 68 (incl. dropdown menu) or line 73 (without dropdown menu) and insert another line with 'ctrl c' and 'ctrl +'.</t>
  </si>
  <si>
    <t>offizielle Kostensätze der Personalkosten der UZH für 2023</t>
  </si>
  <si>
    <t>Personalkategorien Planung</t>
  </si>
  <si>
    <t>Pensum</t>
  </si>
  <si>
    <t>Mittelwert</t>
  </si>
  <si>
    <t>Soz.Lst</t>
  </si>
  <si>
    <t>inkl. Soz. leistungen</t>
  </si>
  <si>
    <t>Student assistant  without Bachelor (100% Pensum; LK10/LS03)</t>
  </si>
  <si>
    <t>Student assistant  WITH Bachelor (100% Pensum, LK 13/LS03)</t>
  </si>
  <si>
    <t xml:space="preserve">PhD  1. year (check perentage, given amount is for 100%) </t>
  </si>
  <si>
    <t xml:space="preserve">PhD 2. year (check perentage, given amount is for 100%) </t>
  </si>
  <si>
    <t xml:space="preserve">PhD 3. u. 4. year (check perentage, given amount is for 100%) </t>
  </si>
  <si>
    <t>Research assistant (100% Pensum, LK 17/LS03)</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</si>
  <si>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</si>
  <si>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</si>
  <si>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</si>
  <si>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</si>
  <si>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</si>
  <si>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</si>
  <si>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</si>
  <si>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</si>
  <si>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</si>
  <si>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</si>
  <si>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</si>
  <si>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</si>
  <si>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</si>
  <si>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</si>
  <si>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</si>
  <si>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</si>
  <si>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</si>
  <si>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</si>
  <si>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</si>
  <si>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</si>
  <si>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</si>
  <si>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</si>
  <si>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</si>
  <si>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</si>
  <si>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</si>
  <si>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</si>
  <si>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</si>
  <si>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</si>
  <si>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</si>
  <si>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</si>
  <si>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</si>
  <si>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</si>
  <si>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</si>
  <si>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</si>
  <si>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Other employees WITHOUT Bachelor (100% Pensum; LK10/LS03-11)</t>
  </si>
  <si>
    <t>Other employees WITH Bachelor (100% Pensum, LK 13/LS03-11)</t>
  </si>
  <si>
    <t>Doctoral students 1st year (60% Pensum)</t>
  </si>
  <si>
    <t>Doctoral students 2nd year (60% Pensum)</t>
  </si>
  <si>
    <t>Doctoral students 3rd and 4th years (60% Pensum)</t>
  </si>
  <si>
    <t>f</t>
  </si>
  <si>
    <t>Hilfsassistenzen</t>
  </si>
  <si>
    <t>Lohnklasse 10 mit LS 3 - 11</t>
  </si>
  <si>
    <t>Doktoranden</t>
  </si>
  <si>
    <t>Post-Docs</t>
  </si>
  <si>
    <t>Lohnklasse 18/03</t>
  </si>
  <si>
    <t>SOZ.LSTG IN %</t>
  </si>
  <si>
    <t>Assisting (100% Pensum, LK 17/LS03)</t>
  </si>
  <si>
    <t>4*42 Selbstausbildungszeit wird noch abgezogen</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</si>
  <si>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</si>
  <si>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</si>
  <si>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</si>
  <si>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</si>
  <si>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</si>
  <si>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</si>
  <si>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</si>
  <si>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</si>
  <si>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</si>
  <si>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</si>
  <si>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</si>
  <si>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</si>
  <si>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</si>
  <si>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</si>
  <si>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Ass.</t>
  </si>
  <si>
    <t>ATP A</t>
  </si>
  <si>
    <t>ATP B</t>
  </si>
  <si>
    <t>ATP C</t>
  </si>
  <si>
    <t>ATP D</t>
  </si>
  <si>
    <t>ATP E</t>
  </si>
  <si>
    <t>Kostensätze ZHAW 2021</t>
  </si>
  <si>
    <t>gültig ab 01.01.2021 (Basis für Budget 2021)</t>
  </si>
  <si>
    <t>pro Stunde; Angaben in CHF</t>
  </si>
  <si>
    <t>unverändert gegenüber 2020</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</si>
  <si>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</si>
  <si>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</si>
  <si>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</si>
  <si>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</si>
  <si>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</si>
  <si>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</si>
  <si>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</si>
  <si>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</si>
  <si>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</si>
  <si>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</si>
  <si>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</si>
  <si>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Wiss. Mitarbeitende</t>
  </si>
  <si>
    <t>Angestellte</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</si>
  <si>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</si>
  <si>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</si>
  <si>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</si>
  <si>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</si>
  <si>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</si>
  <si>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</si>
  <si>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</si>
  <si>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t>Vorschläge</t>
  </si>
  <si>
    <t>Wer</t>
  </si>
  <si>
    <t>was</t>
  </si>
  <si>
    <t>Kommentar ds</t>
  </si>
  <si>
    <t>Status</t>
  </si>
  <si>
    <t>Roberto Sala</t>
  </si>
  <si>
    <t>nur direkte Kosten</t>
  </si>
  <si>
    <t>ist meiner Meinung nach kein Thema</t>
  </si>
  <si>
    <t>erledigt</t>
  </si>
  <si>
    <t>Praxispartner separat wie eine eigenständige Einheit.</t>
  </si>
  <si>
    <t>vermutlich nein, weil der Praxispartner von einer HS finanziert werden muss</t>
  </si>
  <si>
    <t>Personal-Kosten: Wie können Personal Kosten kalkuiert werden</t>
  </si>
  <si>
    <t>Vorschlag ist gemacht</t>
  </si>
  <si>
    <t>Véronique Planchamp</t>
  </si>
  <si>
    <t>Information wenn ZHdK als Partner-HS involviert ist</t>
  </si>
  <si>
    <t>Prozess erarbeiten mit Rebecca</t>
  </si>
  <si>
    <t>pendent</t>
  </si>
  <si>
    <t>Bestätigungsschreiben später als Budget einreichen</t>
  </si>
  <si>
    <t>vermutlich nein</t>
  </si>
  <si>
    <t>Julian, Manuel</t>
  </si>
  <si>
    <t>Zellen schützen</t>
  </si>
  <si>
    <t>wird gemacht</t>
  </si>
  <si>
    <t>Erklärungen</t>
  </si>
  <si>
    <t>Daniel Schuler</t>
  </si>
  <si>
    <t>In-Kind Leistungen: Wie weiter?</t>
  </si>
  <si>
    <t>Wird abgeklärt wie es die HS buchen können. Anschliessend für DIZH anschauen</t>
  </si>
  <si>
    <t>Personal: Kostensätze</t>
  </si>
  <si>
    <t>ZHdK: ok; ZHAW: ok; UZH: pendent; PHZH: pendent</t>
  </si>
  <si>
    <t>Template ZHdK</t>
  </si>
  <si>
    <t>wird pro Zeile eruiert ob Budget vorhanden ist? Nicht nur vom Total?</t>
  </si>
  <si>
    <t>Investitionen</t>
  </si>
  <si>
    <t>Erklären wie eingeben und Finanzierung erklären</t>
  </si>
  <si>
    <t>Matching Funds</t>
  </si>
  <si>
    <t>Erläuterungen zu klären wie detailliert. Abhängig von PP und Invest</t>
  </si>
  <si>
    <t>Personal Kosten</t>
  </si>
  <si>
    <t>manuelle Eingabe: Wie macht dies der Forscher? Std-Sätze? Jahreslohn?</t>
  </si>
  <si>
    <t>Wegleitung: Geräte / Anlage</t>
  </si>
  <si>
    <t>Beispiele für Investition die für Forscher verständlich ist</t>
  </si>
  <si>
    <t>Wie integrieren? Hab es momentan vom Total abgezogen</t>
  </si>
  <si>
    <t>Wegleitung: einzubringende EL</t>
  </si>
  <si>
    <t>Beispiele pro Kategorie die nachvollziehbar sind</t>
  </si>
  <si>
    <t>Übersetzung Englisch</t>
  </si>
  <si>
    <t>1) deepl 2) https://proofreading.org/</t>
  </si>
  <si>
    <t>Formel für Matching: =WENN((B56/2)&gt; 250000; 250000; B56/2)</t>
  </si>
  <si>
    <t>ZHAW:</t>
  </si>
  <si>
    <t>Cash Zuwendung durch Praxispartner (zusätzlich zur In-Kind Leistung)</t>
  </si>
  <si>
    <t>Cash Zuwendung durch Oranisationseinheit (z.B. Überbleibsel aus Fund eines anderen Projektes)</t>
  </si>
  <si>
    <t>Benutzung eines Projektgewinnes eines thematisch vergleichbaren Projektes.</t>
  </si>
  <si>
    <t>ATP A (LK 21-25)</t>
  </si>
  <si>
    <t>ATP B (LK 16 -20</t>
  </si>
  <si>
    <t>ATP C (LK 10-15)</t>
  </si>
  <si>
    <t>ATP D (LK 1-9)</t>
  </si>
  <si>
    <t>Offizielle Personal Kostensätze der PHZH für das Jahr 2025</t>
  </si>
  <si>
    <t>offizielle Kostensätze der Personalkosten der UZH für 2025</t>
  </si>
  <si>
    <t>LFP2 DOZ</t>
  </si>
  <si>
    <t>LFP1 WIMA</t>
  </si>
  <si>
    <t>offizielle Personal Kostensätze der ZHdK für das Jahr 2024</t>
  </si>
  <si>
    <t>Für jede beteiligte Hochschule gibt es separate Spalten; PHZH: Spalte E, UZH: Spalte H,  ZHAW: Spalte K, ZHdK: Spalte N.</t>
  </si>
  <si>
    <t>Das Blatt wurde gesperrt und ist ohne Passwort geschützt, bei Bedarf kann der Blattschutz aufgehoben werden.</t>
  </si>
  <si>
    <t>Zelle 1E:</t>
  </si>
  <si>
    <t>Geplantes Startdatum</t>
  </si>
  <si>
    <t>Zelle 2E:</t>
  </si>
  <si>
    <t>Laufzeit in Monaten</t>
  </si>
  <si>
    <t>Zellen 1K und 2K: automatische Berechnung</t>
  </si>
  <si>
    <t>1) Hilfassistenzen:</t>
  </si>
  <si>
    <t>Hilfassistenzen ohne Bachelor:</t>
  </si>
  <si>
    <t>Lohnklasse 10. Lohnstufen 03. CHF 75'254 für einen Jahreslohn mit 100% Pensum (inkl. 14 % Sozialleistungen).</t>
  </si>
  <si>
    <t>Hilfassistenzen mit Bachelor:</t>
  </si>
  <si>
    <t>Lohnklasse 10. Lohnstufen 03. CHF 87'153 für einen Jahreslohn mit 100% Pensum (inkl. 14 % Sozialleistungen).</t>
  </si>
  <si>
    <t>2) Doktoranden:</t>
  </si>
  <si>
    <t>Gem. UZH Einreihungsrichtlinien: 80% Pensum. Die Jahreslöhne (inkl. 14.5 % Sozialleistungen) sind folgende:</t>
  </si>
  <si>
    <t>Doktorierende 1. Jahr  -&gt; CHF 72'140  / Bei 80% Pensum: CHF 57'712</t>
  </si>
  <si>
    <t>Doktorierende 2. Jahr -&gt; CHF 74'441/ Bei 80% Pensum: CHF 59'552</t>
  </si>
  <si>
    <t>Doktorierende 3. u. 4. Jahr -&gt; CHF 76'740  / Bei 80% Pensum: CHF 61'392</t>
  </si>
  <si>
    <t>--&gt; Das Pensum muss in Spalte E angepasst werden. Meistens: 80%!</t>
  </si>
  <si>
    <t>3) Research Assistant: Lohnklasse 17 mit Lohnstufe 03: Jahreslohn (inkl. 15% Sozialleistungen): CHF 111'113 mit 100% Pensum.</t>
  </si>
  <si>
    <t>Post Docs: Lohnklasse 18 mit Lohnstufe 03. Ergibt einen Jahreslohn (inkl. 15 % Sozialleistungen) von CHF 119'438 mit 100% Pensum.</t>
  </si>
  <si>
    <t>Alle anderen Personalkategorien können manuell in den dafür vorgesehenen Zeilen eingegeben werden.</t>
  </si>
  <si>
    <t>Das Total wird direkt ins "DIZH Budget Kalkulation" übernommen.</t>
  </si>
  <si>
    <t>Verteilung der berechneten Personalkosten (Spalte H) in Prozent auf die Projektjahre (Spalten I-K). </t>
  </si>
  <si>
    <t>Verteilung Personalkosten (Spalten I-K):</t>
  </si>
  <si>
    <t>Verteilung der angegebenen Gesamtstunden  (Spalte E/F) auf die Projektjahre (Spalten I-K). </t>
  </si>
  <si>
    <t>Die Gesamtsumme aus den einzelnen Jahren muss mit der Gesamtstundenanzahl übereinstimmen, andernfalls erscheint eine Fehlermeldung.</t>
  </si>
  <si>
    <t>Die Gesamtsumme muss 100% ergeben, andernfalls erscheint eine Fehlermeldung.</t>
  </si>
  <si>
    <t xml:space="preserve">Ziel ist die transparente Darstellung des Arbeitsaufwands über die Projektlaufzeit. </t>
  </si>
  <si>
    <t>Ziel ist die transparente Darstellung des Arbeitsaufwands über die Projektlaufzeit. Beispiel: Jahr 1: 40%, Jahr 2: 30%, Jahr 3: 30%</t>
  </si>
  <si>
    <t>Prof. / Lehr- und Forschungspersonal 3: 105 CHF</t>
  </si>
  <si>
    <t>Lehr- und Forschungspersonal 2: 90 CHF</t>
  </si>
  <si>
    <t>Lehr- und Forschungspersonal 1: 65 CHF</t>
  </si>
  <si>
    <t>ATP (undifferenziert): 65 CHF</t>
  </si>
  <si>
    <t>Alle Felder in Spalte A (Zeilen 23 bis 28) können beliebig überschrieben und bezeichnet werden. Bitte möglichst genaue und gut nachvollziehbare Bezeichnungen angeben.</t>
  </si>
  <si>
    <t>Spesen: Z.B. Reisekosten für Konferenzbesuche, Kosten für Einladen von Referenten an Workshops, Kosten für Catering oder andere Verpflegung etc.</t>
  </si>
  <si>
    <t>Beschaffungen von Geräten, Anlagen und Infrastrukturen, welche für das Projekt unabdingbar sind und einen Nutzen von mindestens einem Jahr aufweisen.</t>
  </si>
  <si>
    <r>
      <t xml:space="preserve">UZH: </t>
    </r>
    <r>
      <rPr>
        <b/>
        <sz val="12"/>
        <color rgb="FF000000"/>
        <rFont val="Helvetica"/>
        <family val="2"/>
      </rPr>
      <t>neue Aktivierungsgrenze ab 01.01.2025</t>
    </r>
    <r>
      <rPr>
        <sz val="12"/>
        <color rgb="FF000000"/>
        <rFont val="Helvetica"/>
        <family val="2"/>
      </rPr>
      <t>: 50 TCHF Mobilien (zB Laborgeräte, Machinen, EDV-Hardware) sowie immaterielle Anlagen (zB Software) 200 TCHF.</t>
    </r>
  </si>
  <si>
    <r>
      <t xml:space="preserve">Beschaffung von 10 Workstations: Wert je 6'000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</si>
  <si>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220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</si>
  <si>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 GESAMTPROJEKTKOSTEN inkl. OH: 100%</t>
  </si>
  <si>
    <t>INFOS ZU PROJEKT-FINANZIERUNG (ab Zeile 61)</t>
  </si>
  <si>
    <t>Finanzierungsnachweise der Gesamt-Projektkosten: Aufgeteilt auf DIZH Sonderkredit und einzubringende Eigenleistungen (EL) der Hochschulen (erforderliches Matching Funds).</t>
  </si>
  <si>
    <t>b) in-kind-Leistungen (eine bereits laufende Anstellung, die möglicherweise auf das Projeke umgebucht werden kann): </t>
  </si>
  <si>
    <t>Soll nur ein (teilweiser) Personaleinsatz von Drittmittel finanzierten Personen und nicht das gesamte Drittmittel berücksichtigt werden, gibt es folgende Möglichkeiten:</t>
  </si>
  <si>
    <t>Arbeitsleistung des Lehrstuhlinhabers/Professors (sofern es keine Drittmittelprofessur ist oder weiterverrechnet wird);</t>
  </si>
  <si>
    <t>Personaleinsatz von (Stiftungs-/Drittmittel-) Professuren; der Geldgeber muss der Umwidmung zugestimmt haben, sofern nicht bereits in der Stiftungsvereinbarung etc geregelt:</t>
  </si>
  <si>
    <t>Professor:innen III (LK 24-26)</t>
  </si>
  <si>
    <t>Professor:innen II (LK 23)</t>
  </si>
  <si>
    <t>Professor:innen I (LK 22)</t>
  </si>
  <si>
    <t>Lehr- und Forschungspersonal III (LK 23-24)</t>
  </si>
  <si>
    <t>Lehr- und Forschungspersonal II (LK 20-22)</t>
  </si>
  <si>
    <t>Lehr- und Forschungspersonal I (LK 17-19)</t>
  </si>
  <si>
    <t>Ass. (Lk 15-17)</t>
  </si>
  <si>
    <t>Praktikant:innen und Lernende (LK 12/99)</t>
  </si>
  <si>
    <t>Professor:innen (PROF) / LFP3 DOZ</t>
  </si>
  <si>
    <t>Wiss. Assistierende (WIASS)</t>
  </si>
  <si>
    <t>Angestellte (ATP)</t>
  </si>
  <si>
    <t>Hilfsassistierende ohne Bachelor (100% Pensum; LK10/LS03-11)</t>
  </si>
  <si>
    <t>Hilfsassistierende MIT Bachelor (100% Pensum, LK 13/LS03-11)</t>
  </si>
  <si>
    <t>Doktorierende 1. Jahr (idR 80% Pensum)</t>
  </si>
  <si>
    <t>Doktorierende 2. Jahr (idR 80% Pensum)</t>
  </si>
  <si>
    <t>Doktorierende 3. u. 4. Jahr (idR 80% Pensum)</t>
  </si>
  <si>
    <t>Assistierende (mind. 50% Pensum, LK 17/LS03)</t>
  </si>
  <si>
    <t>wissenschaftl. MA Lehre und Forschung (100% Pensum, LK 17/LS03)</t>
  </si>
  <si>
    <t>Prof. / Lehr- und Forschungspersonal 3</t>
  </si>
  <si>
    <t>Lehr- und Forschungspersonal  2</t>
  </si>
  <si>
    <t>Lehr- und Forschungspersonal  1</t>
  </si>
  <si>
    <t>AT Mitarbeitende</t>
  </si>
  <si>
    <t>Personal-Kategorie</t>
  </si>
  <si>
    <t>TOTAL PERSONALKOSTEN UZH</t>
  </si>
  <si>
    <t>TOTAL PERSONALKOSTEN ZHAW</t>
  </si>
  <si>
    <t>TOTAL PERSONALKOSTEN ZHdK</t>
  </si>
  <si>
    <t>TOTAL PERSONALKOSTEN PHZH</t>
  </si>
  <si>
    <t>Aufgabe</t>
  </si>
  <si>
    <t>Besch-Grad</t>
  </si>
  <si>
    <t>Monate</t>
  </si>
  <si>
    <t>Jahreskosten</t>
  </si>
  <si>
    <t>berechnete Personalkosten in CHF</t>
  </si>
  <si>
    <t>Jahr 1</t>
  </si>
  <si>
    <t>Jahr 2</t>
  </si>
  <si>
    <t>Jahr 3</t>
  </si>
  <si>
    <t>Kontrollrechnung</t>
  </si>
  <si>
    <t>Verteilung der Gesamtstunden auf die einzelnen Jahre</t>
  </si>
  <si>
    <t>Wichtig! Die Spalten I-K sind auszufüllen!</t>
  </si>
  <si>
    <t xml:space="preserve">Anzahl Stunden für gesamte Projektlaufzeit </t>
  </si>
  <si>
    <t>Std-Satz</t>
  </si>
  <si>
    <t>Linien einfügen: Zeile 17 (inkl. Dropdown Menu) respektive Zeile 22 (ohne Dropdown Menu) markieren und mit 'ctrl c' und 'ctrl +' eine weitere einfügen</t>
  </si>
  <si>
    <t>Linien einfügen: Zeile 34 (inkl. Dropdown Menu) respektive Zeile 39 (ohne Dropdown Menu) markieren und mit 'ctrl c' und 'ctrl +' eine weitere einfügen</t>
  </si>
  <si>
    <t>Linien einfügen: Zeile 51 (inkl. Dropdown Menu) respektive Zeile 56 (ohne Dropdown Menu) markieren und mit 'ctrl c' und 'ctrl +' eine weitere einfügen</t>
  </si>
  <si>
    <t>Projekt-Bezeichnung:</t>
  </si>
  <si>
    <t>Antragsteller (Name, HS):</t>
  </si>
  <si>
    <t>beteiligte Hochschulen:</t>
  </si>
  <si>
    <t>Laufzeit in Monaten:</t>
  </si>
  <si>
    <t>Blatt entsperren: Überprüfen - Blattschutz aufheben (ohne Code möglich)</t>
  </si>
  <si>
    <t>Kalkulationsschema UZH</t>
  </si>
  <si>
    <t>Kalkulationsschema ZHAW</t>
  </si>
  <si>
    <t>Kalkulationsschema ZHdK</t>
  </si>
  <si>
    <t>Kalkulationsschema PHZH</t>
  </si>
  <si>
    <t>Zeilen mit Dropdown Menu in der Spalte "Personal-Kategorie"</t>
  </si>
  <si>
    <t>In diesen Zeilen können die Jahreskosten manuell eingegeben werden.</t>
  </si>
  <si>
    <t>Antragsteller (Name, HS)</t>
  </si>
  <si>
    <t>Beteiligte Hochschulen</t>
  </si>
  <si>
    <t>Berechnetes End-Datum</t>
  </si>
  <si>
    <t>Berechnet in Jahren</t>
  </si>
  <si>
    <r>
      <t xml:space="preserve">Zahlen können in </t>
    </r>
    <r>
      <rPr>
        <b/>
        <i/>
        <sz val="12"/>
        <color theme="1"/>
        <rFont val="Arial"/>
        <family val="2"/>
      </rPr>
      <t>hell orangen</t>
    </r>
    <r>
      <rPr>
        <sz val="12"/>
        <color theme="1"/>
        <rFont val="Arial"/>
        <family val="2"/>
      </rPr>
      <t xml:space="preserve"> Felder eingegeben werden.</t>
    </r>
  </si>
  <si>
    <r>
      <t xml:space="preserve">Zahlen können in </t>
    </r>
    <r>
      <rPr>
        <b/>
        <i/>
        <sz val="12"/>
        <color theme="1"/>
        <rFont val="Arial"/>
        <family val="2"/>
      </rPr>
      <t>hell grünen</t>
    </r>
    <r>
      <rPr>
        <sz val="12"/>
        <color theme="1"/>
        <rFont val="Arial"/>
        <family val="2"/>
      </rPr>
      <t xml:space="preserve"> Felder eingegeben werden.</t>
    </r>
  </si>
  <si>
    <t>--&gt; Alle anderen Felder sind für Eingaben gesperrt.</t>
  </si>
  <si>
    <r>
      <t xml:space="preserve">KOMMENTAR </t>
    </r>
    <r>
      <rPr>
        <b/>
        <sz val="8"/>
        <color theme="1"/>
        <rFont val="Arial Black"/>
        <family val="2"/>
      </rPr>
      <t>(können nach belieben überschrieben werden)</t>
    </r>
  </si>
  <si>
    <t>wird vom Blatt "Personalkosten" direkt übernommen</t>
  </si>
  <si>
    <t>kann beliebig ausgefüllt werden.</t>
  </si>
  <si>
    <t>zusätzliche Linien: Zeile 25 markieren und mit 'ctrl c' und 'ctrl +'  einfügen</t>
  </si>
  <si>
    <t>TOTAL SACHKOSTEN</t>
  </si>
  <si>
    <t>z.B. Programmierung</t>
  </si>
  <si>
    <t>z.B. Beratungshonorar</t>
  </si>
  <si>
    <t>z.B. Webpage</t>
  </si>
  <si>
    <t>z.B. externer Event (läuft über Event-Agentur)</t>
  </si>
  <si>
    <t>zusätzliche Linien: Zeile 32 markieren und mit 'ctrl c' und 'ctrl +'  einfügen</t>
  </si>
  <si>
    <t>Zeile ist Beispiel und kann überschrieben werden. Idealerweise liegt eine Offerte vor.</t>
  </si>
  <si>
    <t>zum selber beschriften und ausfüllen</t>
  </si>
  <si>
    <t>zusätzliche Linien: Zeile 39 markieren und mit 'ctrl c' und 'ctrl +'  einfügen</t>
  </si>
  <si>
    <t>TOTAL PRAXISPARTNER</t>
  </si>
  <si>
    <t>z.B. Laptops</t>
  </si>
  <si>
    <t>z.B. Drucker</t>
  </si>
  <si>
    <t>zusätzliche Linien: Zeile 47 markieren und mit 'ctrl c' und 'ctrl +'  einfügen</t>
  </si>
  <si>
    <t>TOTAL GERÄTE / ANLAGEN</t>
  </si>
  <si>
    <t xml:space="preserve">Bei Anlagen klären ob diese bereits HS-intern verfügbar sind. </t>
  </si>
  <si>
    <t>Anlagen unterhalb Aktivierunsgrenze</t>
  </si>
  <si>
    <t>GESAMTPROJEKTKOSTEN (mit PP)</t>
  </si>
  <si>
    <t>abzüglich Praxispartner</t>
  </si>
  <si>
    <t>GESAMTPROJEKTKOSTEN (ohne PP)</t>
  </si>
  <si>
    <t>GESAMTPROJEKTKOSTEN INKL. OH</t>
  </si>
  <si>
    <t>PROJEKT-FINANZIERUNG:</t>
  </si>
  <si>
    <t>ERFORDERLICHES MATCHING FUNDS TOTAL</t>
  </si>
  <si>
    <r>
      <t>GESAMTPROJEKTKOSTEN</t>
    </r>
    <r>
      <rPr>
        <sz val="10"/>
        <color theme="1"/>
        <rFont val="Arial"/>
        <family val="2"/>
      </rPr>
      <t xml:space="preserve"> *Wert aus B64 </t>
    </r>
    <r>
      <rPr>
        <sz val="10"/>
        <color rgb="FFFF0000"/>
        <rFont val="Arial"/>
        <family val="2"/>
      </rPr>
      <t>in Selectus übernehmen</t>
    </r>
  </si>
  <si>
    <r>
      <t>GEFORDERTE DIZH GELDER *</t>
    </r>
    <r>
      <rPr>
        <sz val="10"/>
        <color theme="1"/>
        <rFont val="Arial Black"/>
        <family val="2"/>
      </rPr>
      <t xml:space="preserve">Wert aus B65 </t>
    </r>
    <r>
      <rPr>
        <sz val="10"/>
        <color rgb="FFFF0000"/>
        <rFont val="Arial Black"/>
        <family val="2"/>
      </rPr>
      <t>in Selectus übernehmen</t>
    </r>
  </si>
  <si>
    <t>MATCHING FUNDS DECKUNG:</t>
  </si>
  <si>
    <t>Einzubringende Eigenleistungen</t>
  </si>
  <si>
    <r>
      <t>MATCHING FUNDS TOTAL</t>
    </r>
    <r>
      <rPr>
        <sz val="10"/>
        <color theme="1"/>
        <rFont val="Arial Black"/>
        <family val="2"/>
      </rPr>
      <t xml:space="preserve"> *Wert aus B69 </t>
    </r>
    <r>
      <rPr>
        <sz val="10"/>
        <color rgb="FFFF0000"/>
        <rFont val="Arial Black"/>
        <family val="2"/>
      </rPr>
      <t>in Selectus übernehmen</t>
    </r>
    <r>
      <rPr>
        <sz val="10"/>
        <color theme="1"/>
        <rFont val="Arial Black"/>
        <family val="2"/>
      </rPr>
      <t>, sofern C95 = 100%)</t>
    </r>
  </si>
  <si>
    <t>zusätzliche Linien: Zeile 71 markieren und mit 'ctrl c' und 'ctrl +'  einfügen</t>
  </si>
  <si>
    <t>Auflösung von Reserven (gesichert)</t>
  </si>
  <si>
    <t>zusätzliche Linien: Zeile 78 markieren und mit 'ctrl c' und 'ctrl +'  einfügen</t>
  </si>
  <si>
    <t>Umschichtung aus bestehenden Erträgen (gesichert)</t>
  </si>
  <si>
    <t>zusätzliche Linien: Zeile 85 markieren und mit 'ctrl c' und 'ctrl +'  einfügen</t>
  </si>
  <si>
    <t>Eingeworbene/einzuwerbende Drittmittel (gesichert)</t>
  </si>
  <si>
    <t>TOTAL GESICHERTE EIGENLEISTUNGEN</t>
  </si>
  <si>
    <t>Fehlende/nicht gesicherte Eigenleistungen</t>
  </si>
  <si>
    <t>berechnete Projektkosten:</t>
  </si>
  <si>
    <t>Die Monetarisierung basiert auf dem jeweiligen Stundenansatz, welcher durch den Vorgesetzten bestätigt oder über einen hinterlegten Kostensplit auf das DIZH-Projekt verrechnet wird.</t>
  </si>
  <si>
    <t>Folgende Drittmittel können angerechnet werden: </t>
  </si>
  <si>
    <t>Diese Wegleitung erklärt die geltenden Regeln und wichtige Grundlagen zur Budgetkalkulation für Antragstellende.</t>
  </si>
  <si>
    <t>Diese getrennte Darstellung ist erforderlich, um die Finanzierung je Hochschule separat ausweisen zu können.</t>
  </si>
  <si>
    <t>Die Excel-Vorlage 'DIZH Budget Kalkulation' muss zwingend verwendet werden, um eine standardisierte und richtlinienkonforme Projektbudgetierung sicherzustellen.</t>
  </si>
  <si>
    <t>HINWEIS: Die meisten der hier aufgeführten Erklärungen und Erläuterungen finden sich auch als Notizen in der Kalkulation (Zellen mit rotem Dreieck).</t>
  </si>
  <si>
    <t>Die Personalkosten werden über das separate Blatt "Personalkosten" eingegeben. Das Total je Hochschule wird automatisch ins Blatt "DIZH Budget Kalkulation" übertragen.</t>
  </si>
  <si>
    <t>Für jede Hochschule gibt es ein Kalkulationsfenster mit 12 Zeilen. In den ersten 6 Zeilen sind fixe Standard-Kostensätze hinterlegt. Die letzten 6 Zeilen können beliebig überschrieben werden.</t>
  </si>
  <si>
    <t>Da jede Hochschule eine unterschiedliche Vorgehensweise kennt, ihre Personalkosten zu kalkulieren, gibt es je Hochschule eine separate Erläuterung.</t>
  </si>
  <si>
    <t>Person: Name des Mitarbeiters. Optional - für die DIZH nicht relevant, kann aber dem Antragsteller zur Orientierung dienen.</t>
  </si>
  <si>
    <t>Die Personalkosten berechnen sich aus dem Jahresgehalt, dem Beschäftigungsgrad und der Beschäftigungsdauer.</t>
  </si>
  <si>
    <t>1) Es gibt keine Schwellenwerte für anrechenbare Sachkosten.</t>
  </si>
  <si>
    <t>Ob ein immaterieller Wert entsteht, hängt von verschiedenen Faktoren ab. Dies ist von der Finanzabteilung der jeweiligen Hochschule zu klären.</t>
  </si>
  <si>
    <t>Bei gewissen "Calls" wird eine Vernetzung von DIZH-Partnerhochschulen mit gesellschaftlichen Akteur*innen (Praxispartnern) gefordert.</t>
  </si>
  <si>
    <t>Bezüglich der Finanzierung gibt es derzeit keine geltende Regelung, weshalb diese Beträge nicht für die Kalkulation von DIZH-Mitteln berücksichtigt werden können.</t>
  </si>
  <si>
    <t>Die Hochschulen dürfen daher derzeit die "In-Kind Leistungen" der Praxispartner nicht im Rahmen des DIZH Finanzreportings berücksichtigen.</t>
  </si>
  <si>
    <t>Entsprechend wird im Blatt "DIZH Budget Kalkulation" der ermittelte Wert der Leistungen der involvierten Praxispartner vom Total der direkten Projektkosten abgezogen.</t>
  </si>
  <si>
    <t>Anschaffungen, welche diese Schwellenwerte übersteigen, müssen hochschulintern beschafft werden und können nicht mit DIZH Mitteln finanziert werden.</t>
  </si>
  <si>
    <t>Hingegen dürfen Anschaffungen von Geräten &amp; Anlagen unterhalb dieses Schwellenwertes für den DIZH Kredit berücksichtiigt werden.</t>
  </si>
  <si>
    <t>Die Overhead-Kalkulation ist bereits fest in die Berechnung integriert und wird automatisch korrekt ermittelt.</t>
  </si>
  <si>
    <t>Der Overhead-Zuschlag ist ein fixer kalkulatorischer Aufschlag je Projekt.</t>
  </si>
  <si>
    <t>Insgesamt fallen in einem Projekt 25% Overhead auf den Primärmitteln an. Dies entspricht 20% von den Gesamtprojektkosten (inklusive Overhead) .</t>
  </si>
  <si>
    <t>Beantragte DIZH-Gelder müssen mit mindestens 50% Eigenleistungsanteil gedeckt sein. Davon entfallen 20% auf den kalkulierten Overhead und 30% sind durch Eigenleistungen zu erbringen (siehe Auszug aus Konzept).</t>
  </si>
  <si>
    <t>Über die Auflösung von Reserven entscheidet in der Regel die Hochschulleitung.</t>
  </si>
  <si>
    <t>Drittmittel, die von Projektpartnern (z.B. Cashbeiträge von Praxispartnern) zur Verfügung gestellt werden oder einem separaten Drittmittelkonto geführt werden.</t>
  </si>
  <si>
    <t>Verteilung der Personalkosten (in %) auf die einzelnen Jahre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</si>
</sst>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81">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8"/>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amily val="2"/>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b/>
      <sz val="12"/>
      <name val="Helvetica"/>
      <family val="2"/>
    </font>
    <font>
      <sz val="10"/>
      <color theme="1"/>
      <name val="Tahoma"/>
      <family val="2"/>
    </font>
    <font>
      <b/>
      <i/>
      <sz val="10"/>
      <color theme="1"/>
      <name val="Arial"/>
      <family val="2"/>
    </font>
    <font>
      <b/>
      <sz val="10"/>
      <color theme="1"/>
      <name val="Arial Black"/>
      <family val="2"/>
    </font>
    <font>
      <sz val="8"/>
      <color theme="1"/>
      <name val="Arial"/>
      <family val="2"/>
    </font>
    <font>
      <b/>
      <sz val="12"/>
      <color theme="1"/>
      <name val="Arial"/>
      <family val="2"/>
    </font>
    <font>
      <b/>
      <sz val="12"/>
      <color theme="1"/>
      <name val="Arial Black"/>
      <family val="2"/>
    </font>
    <font>
      <sz val="12"/>
      <color theme="1"/>
      <name val="Arial Black"/>
      <family val="2"/>
    </font>
    <font>
      <b/>
      <sz val="8"/>
      <color theme="1"/>
      <name val="Arial Black"/>
      <family val="2"/>
    </font>
    <font>
      <sz val="10"/>
      <color theme="1"/>
      <name val="Arial Black"/>
      <family val="2"/>
    </font>
    <font>
      <b/>
      <sz val="10"/>
      <color theme="1"/>
      <name val="Arial"/>
      <family val="2"/>
    </font>
    <font>
      <b/>
      <sz val="8"/>
      <color theme="1"/>
      <name val="Arial"/>
      <family val="2"/>
    </font>
    <font>
      <b/>
      <sz val="13"/>
      <color theme="1"/>
      <name val="Arial Black"/>
      <family val="2"/>
    </font>
    <font>
      <sz val="13"/>
      <color theme="1"/>
      <name val="Arial Black"/>
      <family val="2"/>
    </font>
    <font>
      <sz val="10"/>
      <color rgb="FF000000"/>
      <name val="Arial"/>
      <family val="2"/>
    </font>
    <font>
      <sz val="16"/>
      <color theme="1"/>
      <name val="Arial Black"/>
      <family val="2"/>
    </font>
    <font>
      <b/>
      <sz val="10"/>
      <name val="Arial"/>
      <family val="2"/>
    </font>
    <font>
      <b/>
      <sz val="10"/>
      <name val="HelveticaNeueLT Com 55 Roman"/>
      <family val="2"/>
    </font>
    <font>
      <sz val="12"/>
      <name val="Arial"/>
      <family val="2"/>
    </font>
    <font>
      <b/>
      <i/>
      <sz val="10"/>
      <name val="Arial"/>
      <family val="2"/>
    </font>
    <font>
      <b/>
      <sz val="10"/>
      <name val="Arial Black"/>
      <family val="2"/>
    </font>
    <font>
      <sz val="12"/>
      <color theme="5" tint="-0.249977111117893"/>
      <name val="Helvetica"/>
      <family val="2"/>
    </font>
    <font>
      <sz val="16"/>
      <color theme="1"/>
      <name val="Arial"/>
      <family val="2"/>
    </font>
    <font>
      <b/>
      <i/>
      <sz val="12"/>
      <color theme="1"/>
      <name val="Arial"/>
      <family val="2"/>
    </font>
    <font>
      <sz val="10"/>
      <color rgb="FFFF0000"/>
      <name val="Arial"/>
      <family val="2"/>
    </font>
    <font>
      <sz val="10"/>
      <color rgb="FFFF0000"/>
      <name val="Arial Black"/>
      <family val="2"/>
    </font>
    <font>
      <b/>
      <sz val="11"/>
      <color theme="1"/>
      <name val="Arial Black"/>
      <family val="2"/>
    </font>
  </fonts>
  <fills count="18">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
      <patternFill patternType="solid">
        <fgColor theme="0" tint="-0.14999847407452621"/>
        <bgColor indexed="64"/>
      </patternFill>
    </fill>
  </fills>
  <borders count="66">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thin">
        <color auto="1"/>
      </left>
      <right style="thin">
        <color auto="1"/>
      </right>
      <top/>
      <bottom/>
      <diagonal/>
    </border>
    <border>
      <left style="thin">
        <color auto="1"/>
      </left>
      <right style="thin">
        <color auto="1"/>
      </right>
      <top/>
      <bottom style="dashed">
        <color auto="1"/>
      </bottom>
      <diagonal/>
    </border>
    <border>
      <left style="medium">
        <color rgb="FFCCCCCC"/>
      </left>
      <right style="medium">
        <color rgb="FFCCCCCC"/>
      </right>
      <top/>
      <bottom style="medium">
        <color rgb="FFCCCCCC"/>
      </bottom>
      <diagonal/>
    </border>
    <border>
      <left/>
      <right style="dashed">
        <color auto="1"/>
      </right>
      <top/>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thin">
        <color auto="1"/>
      </top>
      <bottom/>
      <diagonal/>
    </border>
    <border>
      <left style="dashed">
        <color auto="1"/>
      </left>
      <right style="thin">
        <color auto="1"/>
      </right>
      <top/>
      <bottom/>
      <diagonal/>
    </border>
    <border>
      <left style="dashed">
        <color auto="1"/>
      </left>
      <right style="thin">
        <color auto="1"/>
      </right>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9" fillId="0" borderId="0"/>
    <xf numFmtId="0" fontId="10" fillId="0" borderId="0"/>
    <xf numFmtId="166" fontId="10" fillId="0" borderId="0" applyFont="0" applyFill="0" applyBorder="0" applyAlignment="0" applyProtection="0"/>
    <xf numFmtId="9" fontId="10" fillId="0" borderId="0" applyFont="0" applyFill="0" applyBorder="0" applyAlignment="0" applyProtection="0"/>
    <xf numFmtId="166" fontId="10" fillId="0" borderId="0" applyFont="0" applyFill="0" applyBorder="0" applyAlignment="0" applyProtection="0"/>
    <xf numFmtId="0" fontId="18" fillId="0" borderId="0" applyNumberFormat="0" applyFill="0" applyBorder="0" applyAlignment="0" applyProtection="0"/>
    <xf numFmtId="0" fontId="19" fillId="0" borderId="0"/>
    <xf numFmtId="43" fontId="19" fillId="0" borderId="0" applyFont="0" applyFill="0" applyBorder="0" applyAlignment="0" applyProtection="0"/>
    <xf numFmtId="0" fontId="55" fillId="0" borderId="0"/>
  </cellStyleXfs>
  <cellXfs count="372">
    <xf numFmtId="0" fontId="0" fillId="0" borderId="0" xfId="0"/>
    <xf numFmtId="165" fontId="0" fillId="0" borderId="0" xfId="1" applyNumberFormat="1" applyFont="1"/>
    <xf numFmtId="0" fontId="3" fillId="0" borderId="0" xfId="0" applyFont="1"/>
    <xf numFmtId="165" fontId="0" fillId="0" borderId="0" xfId="1" applyNumberFormat="1" applyFont="1" applyAlignment="1">
      <alignment horizontal="center"/>
    </xf>
    <xf numFmtId="0" fontId="4" fillId="0" borderId="1" xfId="0" applyFont="1" applyBorder="1"/>
    <xf numFmtId="0" fontId="3" fillId="0" borderId="7" xfId="0" applyFont="1" applyBorder="1"/>
    <xf numFmtId="0" fontId="0" fillId="0" borderId="7" xfId="0" applyBorder="1"/>
    <xf numFmtId="0" fontId="10" fillId="0" borderId="0" xfId="4"/>
    <xf numFmtId="0" fontId="10" fillId="0" borderId="9" xfId="4" applyBorder="1"/>
    <xf numFmtId="0" fontId="10" fillId="0" borderId="8" xfId="4" applyBorder="1"/>
    <xf numFmtId="0" fontId="11" fillId="0" borderId="0" xfId="4" applyFont="1"/>
    <xf numFmtId="0" fontId="13" fillId="0" borderId="9" xfId="4" applyFont="1" applyBorder="1"/>
    <xf numFmtId="0" fontId="13" fillId="0" borderId="9" xfId="4" applyFont="1" applyBorder="1" applyAlignment="1">
      <alignment horizontal="left"/>
    </xf>
    <xf numFmtId="0" fontId="13" fillId="0" borderId="0" xfId="4" applyFont="1"/>
    <xf numFmtId="0" fontId="13" fillId="0" borderId="0" xfId="4" applyFont="1" applyAlignment="1">
      <alignment horizontal="left"/>
    </xf>
    <xf numFmtId="0" fontId="13" fillId="0" borderId="5" xfId="4" applyFont="1" applyBorder="1"/>
    <xf numFmtId="0" fontId="12" fillId="0" borderId="5" xfId="4" applyFont="1" applyBorder="1" applyAlignment="1">
      <alignment horizontal="left"/>
    </xf>
    <xf numFmtId="0" fontId="12" fillId="0" borderId="0" xfId="4" applyFont="1"/>
    <xf numFmtId="0" fontId="12" fillId="0" borderId="0" xfId="4" applyFont="1" applyAlignment="1">
      <alignment horizontal="right" indent="5"/>
    </xf>
    <xf numFmtId="0" fontId="12" fillId="0" borderId="0" xfId="4" applyFont="1" applyAlignment="1">
      <alignment horizontal="center"/>
    </xf>
    <xf numFmtId="3" fontId="12" fillId="0" borderId="0" xfId="4" applyNumberFormat="1" applyFont="1" applyAlignment="1">
      <alignment horizontal="right" indent="4"/>
    </xf>
    <xf numFmtId="3" fontId="12" fillId="0" borderId="0" xfId="4" applyNumberFormat="1" applyFont="1" applyAlignment="1">
      <alignment horizontal="right" indent="3"/>
    </xf>
    <xf numFmtId="0" fontId="10" fillId="0" borderId="0" xfId="4" applyAlignment="1">
      <alignment horizontal="right" indent="3"/>
    </xf>
    <xf numFmtId="0" fontId="12" fillId="0" borderId="5" xfId="4" applyFont="1" applyBorder="1"/>
    <xf numFmtId="0" fontId="12" fillId="0" borderId="5" xfId="4" applyFont="1" applyBorder="1" applyAlignment="1">
      <alignment horizontal="right" indent="5"/>
    </xf>
    <xf numFmtId="0" fontId="12" fillId="0" borderId="5" xfId="4" applyFont="1" applyBorder="1" applyAlignment="1">
      <alignment horizontal="center"/>
    </xf>
    <xf numFmtId="3" fontId="12" fillId="0" borderId="5" xfId="4" applyNumberFormat="1" applyFont="1" applyBorder="1" applyAlignment="1">
      <alignment horizontal="right" indent="4"/>
    </xf>
    <xf numFmtId="3" fontId="12" fillId="0" borderId="5" xfId="4" applyNumberFormat="1" applyFont="1" applyBorder="1" applyAlignment="1">
      <alignment horizontal="right" indent="3"/>
    </xf>
    <xf numFmtId="0" fontId="10" fillId="0" borderId="5" xfId="4" applyBorder="1" applyAlignment="1">
      <alignment horizontal="right" indent="3"/>
    </xf>
    <xf numFmtId="0" fontId="14" fillId="0" borderId="10" xfId="4" applyFont="1" applyBorder="1"/>
    <xf numFmtId="0" fontId="14" fillId="0" borderId="9" xfId="4" applyFont="1" applyBorder="1"/>
    <xf numFmtId="0" fontId="14" fillId="0" borderId="9" xfId="4" applyFont="1" applyBorder="1" applyAlignment="1">
      <alignment horizontal="left"/>
    </xf>
    <xf numFmtId="0" fontId="10" fillId="0" borderId="11" xfId="4" applyBorder="1"/>
    <xf numFmtId="0" fontId="14" fillId="0" borderId="2" xfId="4" quotePrefix="1" applyFont="1" applyBorder="1"/>
    <xf numFmtId="0" fontId="14" fillId="0" borderId="0" xfId="4" quotePrefix="1" applyFont="1"/>
    <xf numFmtId="0" fontId="14" fillId="0" borderId="0" xfId="4" applyFont="1" applyAlignment="1">
      <alignment horizontal="left"/>
    </xf>
    <xf numFmtId="0" fontId="10" fillId="0" borderId="12" xfId="4" applyBorder="1"/>
    <xf numFmtId="0" fontId="14" fillId="0" borderId="13" xfId="4" quotePrefix="1" applyFont="1" applyBorder="1"/>
    <xf numFmtId="0" fontId="14" fillId="0" borderId="5" xfId="4" quotePrefix="1" applyFont="1" applyBorder="1"/>
    <xf numFmtId="0" fontId="14" fillId="0" borderId="5" xfId="4" applyFont="1" applyBorder="1" applyAlignment="1">
      <alignment horizontal="left"/>
    </xf>
    <xf numFmtId="0" fontId="10" fillId="0" borderId="5" xfId="4" applyBorder="1"/>
    <xf numFmtId="0" fontId="10" fillId="0" borderId="4" xfId="4" applyBorder="1"/>
    <xf numFmtId="0" fontId="14" fillId="0" borderId="0" xfId="4" applyFont="1"/>
    <xf numFmtId="0" fontId="14" fillId="0" borderId="14" xfId="4" applyFont="1" applyBorder="1"/>
    <xf numFmtId="0" fontId="14" fillId="0" borderId="8" xfId="4" applyFont="1" applyBorder="1"/>
    <xf numFmtId="0" fontId="14" fillId="0" borderId="8" xfId="4" applyFont="1" applyBorder="1" applyAlignment="1">
      <alignment horizontal="left"/>
    </xf>
    <xf numFmtId="0" fontId="10" fillId="0" borderId="6" xfId="4" applyBorder="1"/>
    <xf numFmtId="0" fontId="20" fillId="0" borderId="0" xfId="9" applyFont="1" applyAlignment="1">
      <alignment vertical="center"/>
    </xf>
    <xf numFmtId="0" fontId="19" fillId="0" borderId="0" xfId="9" applyAlignment="1">
      <alignment vertical="center"/>
    </xf>
    <xf numFmtId="0" fontId="19" fillId="0" borderId="0" xfId="9" applyAlignment="1">
      <alignment horizontal="right" vertical="center"/>
    </xf>
    <xf numFmtId="0" fontId="21"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9" fillId="0" borderId="0" xfId="9"/>
    <xf numFmtId="168" fontId="0" fillId="0" borderId="0" xfId="10" applyNumberFormat="1" applyFont="1"/>
    <xf numFmtId="0" fontId="19" fillId="0" borderId="0" xfId="9" quotePrefix="1"/>
    <xf numFmtId="168" fontId="23" fillId="0" borderId="0" xfId="10" applyNumberFormat="1" applyFont="1"/>
    <xf numFmtId="0" fontId="23" fillId="0" borderId="0" xfId="9" applyFont="1"/>
    <xf numFmtId="0" fontId="24" fillId="8" borderId="17" xfId="9" applyFont="1" applyFill="1" applyBorder="1" applyAlignment="1">
      <alignment vertical="center" wrapText="1"/>
    </xf>
    <xf numFmtId="0" fontId="25" fillId="8" borderId="18" xfId="9" applyFont="1" applyFill="1" applyBorder="1" applyAlignment="1">
      <alignment horizontal="left" vertical="center" wrapText="1"/>
    </xf>
    <xf numFmtId="168" fontId="24" fillId="8" borderId="19" xfId="10" applyNumberFormat="1" applyFont="1" applyFill="1" applyBorder="1" applyAlignment="1">
      <alignment horizontal="right" vertical="center" wrapText="1"/>
    </xf>
    <xf numFmtId="168" fontId="24" fillId="8" borderId="20" xfId="10" applyNumberFormat="1" applyFont="1" applyFill="1" applyBorder="1" applyAlignment="1">
      <alignment horizontal="right" vertical="center" wrapText="1"/>
    </xf>
    <xf numFmtId="168" fontId="24" fillId="8" borderId="21" xfId="10" applyNumberFormat="1" applyFont="1" applyFill="1" applyBorder="1" applyAlignment="1">
      <alignment horizontal="right" vertical="center" wrapText="1"/>
    </xf>
    <xf numFmtId="0" fontId="24" fillId="0" borderId="0" xfId="9" applyFont="1"/>
    <xf numFmtId="0" fontId="26" fillId="0" borderId="13" xfId="9" applyFont="1" applyBorder="1" applyAlignment="1">
      <alignment vertical="center"/>
    </xf>
    <xf numFmtId="168" fontId="26" fillId="0" borderId="23" xfId="10" applyNumberFormat="1" applyFont="1" applyBorder="1" applyAlignment="1">
      <alignment vertical="center"/>
    </xf>
    <xf numFmtId="168" fontId="28" fillId="9" borderId="24" xfId="10" applyNumberFormat="1" applyFont="1" applyFill="1" applyBorder="1" applyAlignment="1">
      <alignment vertical="center"/>
    </xf>
    <xf numFmtId="168" fontId="26" fillId="0" borderId="25" xfId="10" applyNumberFormat="1" applyFont="1" applyBorder="1" applyAlignment="1">
      <alignment vertical="center"/>
    </xf>
    <xf numFmtId="0" fontId="26" fillId="0" borderId="0" xfId="9" applyFont="1" applyAlignment="1">
      <alignment vertical="center"/>
    </xf>
    <xf numFmtId="0" fontId="29" fillId="0" borderId="27" xfId="9" applyFont="1" applyBorder="1" applyAlignment="1">
      <alignment vertical="center"/>
    </xf>
    <xf numFmtId="168" fontId="29" fillId="0" borderId="28" xfId="10" applyNumberFormat="1" applyFont="1" applyBorder="1" applyAlignment="1">
      <alignment vertical="center"/>
    </xf>
    <xf numFmtId="168" fontId="31" fillId="9" borderId="29" xfId="10" applyNumberFormat="1" applyFont="1" applyFill="1" applyBorder="1" applyAlignment="1">
      <alignment vertical="center"/>
    </xf>
    <xf numFmtId="168" fontId="29" fillId="0" borderId="30" xfId="10" applyNumberFormat="1" applyFont="1" applyBorder="1" applyAlignment="1">
      <alignment vertical="center"/>
    </xf>
    <xf numFmtId="168" fontId="26" fillId="0" borderId="23" xfId="10" applyNumberFormat="1" applyFont="1" applyFill="1" applyBorder="1" applyAlignment="1">
      <alignment vertical="center"/>
    </xf>
    <xf numFmtId="168" fontId="26" fillId="0" borderId="25" xfId="10" applyNumberFormat="1" applyFont="1" applyFill="1" applyBorder="1" applyAlignment="1">
      <alignment vertical="center"/>
    </xf>
    <xf numFmtId="168" fontId="29" fillId="0" borderId="28" xfId="10" applyNumberFormat="1" applyFont="1" applyFill="1" applyBorder="1" applyAlignment="1">
      <alignment vertical="center"/>
    </xf>
    <xf numFmtId="168" fontId="29" fillId="0" borderId="30" xfId="10" applyNumberFormat="1" applyFont="1" applyFill="1" applyBorder="1" applyAlignment="1">
      <alignment vertical="center"/>
    </xf>
    <xf numFmtId="168" fontId="28" fillId="9" borderId="32" xfId="10" applyNumberFormat="1" applyFont="1" applyFill="1" applyBorder="1" applyAlignment="1">
      <alignment vertical="center"/>
    </xf>
    <xf numFmtId="168" fontId="26" fillId="0" borderId="33" xfId="10" applyNumberFormat="1" applyFont="1" applyBorder="1" applyAlignment="1">
      <alignment vertical="center"/>
    </xf>
    <xf numFmtId="168" fontId="26" fillId="10" borderId="34" xfId="10" applyNumberFormat="1" applyFont="1" applyFill="1" applyBorder="1" applyAlignment="1">
      <alignment vertical="center"/>
    </xf>
    <xf numFmtId="168" fontId="31" fillId="9" borderId="35" xfId="10" applyNumberFormat="1" applyFont="1" applyFill="1" applyBorder="1" applyAlignment="1">
      <alignment vertical="center"/>
    </xf>
    <xf numFmtId="168" fontId="29" fillId="0" borderId="36" xfId="10" applyNumberFormat="1" applyFont="1" applyBorder="1" applyAlignment="1">
      <alignment vertical="center"/>
    </xf>
    <xf numFmtId="168" fontId="29" fillId="10" borderId="37" xfId="10" applyNumberFormat="1" applyFont="1" applyFill="1" applyBorder="1" applyAlignment="1">
      <alignment vertical="center"/>
    </xf>
    <xf numFmtId="168" fontId="24" fillId="8" borderId="38" xfId="10" applyNumberFormat="1" applyFont="1" applyFill="1" applyBorder="1" applyAlignment="1">
      <alignment horizontal="right" vertical="center" wrapText="1"/>
    </xf>
    <xf numFmtId="168" fontId="28" fillId="9" borderId="39" xfId="10" applyNumberFormat="1" applyFont="1" applyFill="1" applyBorder="1" applyAlignment="1">
      <alignment vertical="center"/>
    </xf>
    <xf numFmtId="168" fontId="31" fillId="9" borderId="40" xfId="10" applyNumberFormat="1" applyFont="1" applyFill="1" applyBorder="1" applyAlignment="1">
      <alignment vertical="center"/>
    </xf>
    <xf numFmtId="168" fontId="21" fillId="0" borderId="0" xfId="10" applyNumberFormat="1" applyFont="1" applyAlignment="1">
      <alignment vertical="center"/>
    </xf>
    <xf numFmtId="0" fontId="19" fillId="0" borderId="0" xfId="9" quotePrefix="1" applyAlignment="1">
      <alignment horizontal="left" vertical="center" indent="1"/>
    </xf>
    <xf numFmtId="0" fontId="12" fillId="11" borderId="0" xfId="4" applyFont="1" applyFill="1" applyAlignment="1">
      <alignment horizontal="center"/>
    </xf>
    <xf numFmtId="0" fontId="12" fillId="11" borderId="5" xfId="4" applyFont="1" applyFill="1" applyBorder="1" applyAlignment="1">
      <alignment horizontal="center"/>
    </xf>
    <xf numFmtId="0" fontId="3" fillId="0" borderId="0" xfId="0" quotePrefix="1" applyFont="1"/>
    <xf numFmtId="0" fontId="35" fillId="0" borderId="0" xfId="0" applyFont="1"/>
    <xf numFmtId="0" fontId="36" fillId="0" borderId="0" xfId="4" applyFont="1"/>
    <xf numFmtId="0" fontId="36" fillId="0" borderId="7" xfId="4" applyFont="1" applyBorder="1"/>
    <xf numFmtId="0" fontId="37" fillId="7" borderId="0" xfId="0" applyFont="1" applyFill="1"/>
    <xf numFmtId="0" fontId="37" fillId="0" borderId="0" xfId="0" applyFont="1"/>
    <xf numFmtId="0" fontId="38" fillId="0" borderId="0" xfId="0" applyFont="1"/>
    <xf numFmtId="0" fontId="38" fillId="7" borderId="0" xfId="0" applyFont="1" applyFill="1"/>
    <xf numFmtId="0" fontId="40" fillId="0" borderId="0" xfId="0" applyFont="1"/>
    <xf numFmtId="0" fontId="41" fillId="0" borderId="0" xfId="0" applyFont="1"/>
    <xf numFmtId="0" fontId="42" fillId="0" borderId="0" xfId="0" applyFont="1" applyAlignment="1">
      <alignment horizontal="left" vertical="center" readingOrder="1"/>
    </xf>
    <xf numFmtId="0" fontId="43" fillId="0" borderId="0" xfId="0" applyFont="1" applyAlignment="1">
      <alignment horizontal="left" vertical="center" readingOrder="1"/>
    </xf>
    <xf numFmtId="0" fontId="44" fillId="0" borderId="0" xfId="0" applyFont="1" applyAlignment="1">
      <alignment horizontal="left" vertical="center" readingOrder="1"/>
    </xf>
    <xf numFmtId="0" fontId="43" fillId="0" borderId="0" xfId="0" quotePrefix="1" applyFont="1" applyAlignment="1">
      <alignment horizontal="left" vertical="center" readingOrder="1"/>
    </xf>
    <xf numFmtId="165" fontId="37" fillId="0" borderId="0" xfId="1" applyNumberFormat="1" applyFont="1"/>
    <xf numFmtId="0" fontId="46" fillId="0" borderId="0" xfId="0" applyFont="1"/>
    <xf numFmtId="165" fontId="37" fillId="0" borderId="0" xfId="1" applyNumberFormat="1" applyFont="1" applyAlignment="1">
      <alignment horizontal="center"/>
    </xf>
    <xf numFmtId="165" fontId="37" fillId="6" borderId="42" xfId="1" applyNumberFormat="1" applyFont="1" applyFill="1" applyBorder="1" applyProtection="1"/>
    <xf numFmtId="165" fontId="37" fillId="3" borderId="42" xfId="1" applyNumberFormat="1" applyFont="1" applyFill="1" applyBorder="1" applyProtection="1">
      <protection locked="0"/>
    </xf>
    <xf numFmtId="0" fontId="48" fillId="6" borderId="15" xfId="0" applyFont="1" applyFill="1" applyBorder="1" applyAlignment="1">
      <alignment vertical="center" wrapText="1"/>
    </xf>
    <xf numFmtId="0" fontId="48" fillId="6" borderId="15" xfId="0" applyFont="1" applyFill="1" applyBorder="1" applyAlignment="1">
      <alignment horizontal="right" vertical="center" wrapText="1"/>
    </xf>
    <xf numFmtId="0" fontId="47" fillId="0" borderId="0" xfId="0" applyFont="1" applyAlignment="1">
      <alignment vertical="center" wrapText="1"/>
    </xf>
    <xf numFmtId="0" fontId="37" fillId="3" borderId="15" xfId="0" applyFont="1" applyFill="1" applyBorder="1" applyProtection="1">
      <protection locked="0"/>
    </xf>
    <xf numFmtId="0" fontId="37" fillId="5" borderId="15" xfId="0" applyFont="1" applyFill="1" applyBorder="1" applyProtection="1">
      <protection locked="0"/>
    </xf>
    <xf numFmtId="9" fontId="37" fillId="3" borderId="15" xfId="0" applyNumberFormat="1" applyFont="1" applyFill="1" applyBorder="1" applyProtection="1">
      <protection locked="0"/>
    </xf>
    <xf numFmtId="167" fontId="37" fillId="6" borderId="15" xfId="1" applyNumberFormat="1" applyFont="1" applyFill="1" applyBorder="1" applyProtection="1"/>
    <xf numFmtId="167" fontId="37" fillId="2" borderId="15" xfId="1" applyNumberFormat="1" applyFont="1" applyFill="1" applyBorder="1"/>
    <xf numFmtId="0" fontId="37" fillId="3" borderId="16" xfId="0" applyFont="1" applyFill="1" applyBorder="1" applyProtection="1">
      <protection locked="0"/>
    </xf>
    <xf numFmtId="0" fontId="47" fillId="0" borderId="0" xfId="0" applyFont="1"/>
    <xf numFmtId="0" fontId="37" fillId="6" borderId="0" xfId="0" applyFont="1" applyFill="1"/>
    <xf numFmtId="0" fontId="40" fillId="6" borderId="0" xfId="0" applyFont="1" applyFill="1"/>
    <xf numFmtId="0" fontId="37" fillId="0" borderId="0" xfId="0" applyFont="1" applyAlignment="1">
      <alignment vertical="center" readingOrder="1"/>
    </xf>
    <xf numFmtId="0" fontId="37" fillId="0" borderId="0" xfId="0" applyFont="1" applyAlignment="1">
      <alignment horizontal="left" vertical="center" readingOrder="1"/>
    </xf>
    <xf numFmtId="0" fontId="43" fillId="6" borderId="0" xfId="0" applyFont="1" applyFill="1" applyAlignment="1">
      <alignment horizontal="left" vertical="center" readingOrder="1"/>
    </xf>
    <xf numFmtId="167" fontId="37" fillId="3" borderId="15" xfId="1" applyNumberFormat="1" applyFont="1" applyFill="1" applyBorder="1" applyProtection="1">
      <protection locked="0"/>
    </xf>
    <xf numFmtId="0" fontId="51" fillId="0" borderId="0" xfId="0" applyFont="1" applyAlignment="1">
      <alignment horizontal="left" vertical="center" readingOrder="1"/>
    </xf>
    <xf numFmtId="0" fontId="37" fillId="0" borderId="0" xfId="0" quotePrefix="1" applyFont="1"/>
    <xf numFmtId="0" fontId="39" fillId="0" borderId="0" xfId="8" applyFont="1" applyFill="1" applyBorder="1" applyAlignment="1">
      <alignment horizontal="left"/>
    </xf>
    <xf numFmtId="165" fontId="47" fillId="3" borderId="1" xfId="1" applyNumberFormat="1" applyFont="1" applyFill="1" applyBorder="1" applyProtection="1">
      <protection locked="0"/>
    </xf>
    <xf numFmtId="0" fontId="46" fillId="0" borderId="0" xfId="4" applyFont="1"/>
    <xf numFmtId="0" fontId="37" fillId="0" borderId="0" xfId="4" applyFont="1"/>
    <xf numFmtId="0" fontId="38" fillId="0" borderId="0" xfId="4" applyFont="1"/>
    <xf numFmtId="0" fontId="52" fillId="0" borderId="9" xfId="4" applyFont="1" applyBorder="1"/>
    <xf numFmtId="0" fontId="52" fillId="0" borderId="0" xfId="4" applyFont="1"/>
    <xf numFmtId="0" fontId="49" fillId="0" borderId="0" xfId="4" applyFont="1"/>
    <xf numFmtId="169" fontId="46" fillId="0" borderId="0" xfId="1" applyNumberFormat="1" applyFont="1"/>
    <xf numFmtId="9" fontId="12" fillId="0" borderId="0" xfId="2" applyFont="1" applyBorder="1"/>
    <xf numFmtId="0" fontId="0" fillId="11" borderId="7" xfId="0" applyFill="1" applyBorder="1"/>
    <xf numFmtId="0" fontId="53" fillId="0" borderId="0" xfId="0" applyFont="1" applyAlignment="1">
      <alignment horizontal="left" vertical="center" readingOrder="1"/>
    </xf>
    <xf numFmtId="0" fontId="45" fillId="0" borderId="0" xfId="0" applyFont="1"/>
    <xf numFmtId="0" fontId="44" fillId="0" borderId="0" xfId="0" applyFont="1" applyAlignment="1">
      <alignment readingOrder="1"/>
    </xf>
    <xf numFmtId="0" fontId="43" fillId="0" borderId="0" xfId="0" applyFont="1" applyAlignment="1">
      <alignment horizontal="left" readingOrder="1"/>
    </xf>
    <xf numFmtId="0" fontId="46" fillId="0" borderId="5" xfId="4" applyFont="1" applyBorder="1"/>
    <xf numFmtId="9" fontId="12" fillId="0" borderId="5" xfId="2" applyFont="1" applyBorder="1"/>
    <xf numFmtId="0" fontId="0" fillId="0" borderId="0" xfId="0" applyAlignment="1">
      <alignment vertical="center"/>
    </xf>
    <xf numFmtId="0" fontId="37" fillId="3" borderId="41" xfId="0" applyFont="1" applyFill="1" applyBorder="1"/>
    <xf numFmtId="165" fontId="37" fillId="9" borderId="42" xfId="1" applyNumberFormat="1" applyFont="1" applyFill="1" applyBorder="1" applyProtection="1">
      <protection locked="0"/>
    </xf>
    <xf numFmtId="0" fontId="37" fillId="9" borderId="41" xfId="0" applyFont="1" applyFill="1" applyBorder="1"/>
    <xf numFmtId="165" fontId="47" fillId="2" borderId="1" xfId="1" applyNumberFormat="1" applyFont="1" applyFill="1" applyBorder="1" applyProtection="1"/>
    <xf numFmtId="165" fontId="48" fillId="12" borderId="1" xfId="1" applyNumberFormat="1" applyFont="1" applyFill="1" applyBorder="1" applyProtection="1"/>
    <xf numFmtId="165" fontId="47" fillId="9" borderId="1" xfId="1" applyNumberFormat="1" applyFont="1" applyFill="1" applyBorder="1" applyProtection="1">
      <protection locked="0"/>
    </xf>
    <xf numFmtId="165" fontId="48" fillId="13" borderId="1" xfId="1" applyNumberFormat="1" applyFont="1" applyFill="1" applyBorder="1" applyProtection="1"/>
    <xf numFmtId="0" fontId="54" fillId="0" borderId="9" xfId="4" applyFont="1" applyBorder="1"/>
    <xf numFmtId="0" fontId="54" fillId="0" borderId="9" xfId="4" applyFont="1" applyBorder="1" applyAlignment="1">
      <alignment horizontal="left"/>
    </xf>
    <xf numFmtId="0" fontId="54" fillId="0" borderId="0" xfId="4" applyFont="1" applyAlignment="1">
      <alignment horizontal="left"/>
    </xf>
    <xf numFmtId="0" fontId="54" fillId="0" borderId="0" xfId="4" applyFont="1"/>
    <xf numFmtId="0" fontId="54" fillId="0" borderId="5" xfId="4" applyFont="1" applyBorder="1"/>
    <xf numFmtId="0" fontId="41" fillId="0" borderId="5" xfId="4" applyFont="1" applyBorder="1" applyAlignment="1">
      <alignment horizontal="left"/>
    </xf>
    <xf numFmtId="0" fontId="41" fillId="0" borderId="0" xfId="4" applyFont="1" applyAlignment="1">
      <alignment horizontal="left"/>
    </xf>
    <xf numFmtId="0" fontId="41" fillId="0" borderId="0" xfId="4" applyFont="1"/>
    <xf numFmtId="3" fontId="41" fillId="0" borderId="0" xfId="4" applyNumberFormat="1" applyFont="1" applyAlignment="1">
      <alignment horizontal="right" indent="4"/>
    </xf>
    <xf numFmtId="9" fontId="41" fillId="0" borderId="0" xfId="2" applyFont="1" applyBorder="1"/>
    <xf numFmtId="169" fontId="37" fillId="0" borderId="0" xfId="1" applyNumberFormat="1" applyFont="1"/>
    <xf numFmtId="3" fontId="41" fillId="9" borderId="0" xfId="4" applyNumberFormat="1" applyFont="1" applyFill="1" applyAlignment="1">
      <alignment horizontal="right" indent="4"/>
    </xf>
    <xf numFmtId="9" fontId="41" fillId="0" borderId="0" xfId="2" applyFont="1" applyAlignment="1">
      <alignment horizontal="right" indent="4"/>
    </xf>
    <xf numFmtId="3" fontId="37" fillId="0" borderId="43" xfId="11" applyNumberFormat="1" applyFont="1" applyBorder="1" applyAlignment="1">
      <alignment horizontal="right" vertical="top"/>
    </xf>
    <xf numFmtId="170" fontId="41" fillId="0" borderId="0" xfId="2" applyNumberFormat="1" applyFont="1" applyAlignment="1">
      <alignment horizontal="right" indent="4"/>
    </xf>
    <xf numFmtId="0" fontId="41" fillId="0" borderId="5" xfId="4" applyFont="1" applyBorder="1"/>
    <xf numFmtId="3" fontId="41" fillId="0" borderId="5" xfId="4" applyNumberFormat="1" applyFont="1" applyBorder="1" applyAlignment="1">
      <alignment horizontal="right" indent="4"/>
    </xf>
    <xf numFmtId="0" fontId="37" fillId="0" borderId="0" xfId="4" applyFont="1" applyAlignment="1">
      <alignment horizontal="right" indent="3"/>
    </xf>
    <xf numFmtId="3" fontId="37" fillId="14" borderId="43" xfId="11" applyNumberFormat="1" applyFont="1" applyFill="1" applyBorder="1" applyAlignment="1">
      <alignment horizontal="right" vertical="top"/>
    </xf>
    <xf numFmtId="0" fontId="57" fillId="2" borderId="3" xfId="0" applyFont="1" applyFill="1" applyBorder="1" applyAlignment="1">
      <alignment vertical="center"/>
    </xf>
    <xf numFmtId="0" fontId="26" fillId="0" borderId="0" xfId="0" applyFont="1"/>
    <xf numFmtId="165" fontId="26" fillId="0" borderId="0" xfId="1" applyNumberFormat="1" applyFont="1"/>
    <xf numFmtId="0" fontId="19" fillId="0" borderId="0" xfId="0" applyFont="1"/>
    <xf numFmtId="0" fontId="26" fillId="3" borderId="0" xfId="0" applyFont="1" applyFill="1" applyAlignment="1">
      <alignment vertical="center"/>
    </xf>
    <xf numFmtId="165" fontId="26" fillId="3" borderId="0" xfId="1" applyNumberFormat="1" applyFont="1" applyFill="1"/>
    <xf numFmtId="0" fontId="26" fillId="9" borderId="0" xfId="0" applyFont="1" applyFill="1" applyAlignment="1">
      <alignment vertical="center"/>
    </xf>
    <xf numFmtId="165" fontId="26" fillId="9" borderId="0" xfId="1" applyNumberFormat="1" applyFont="1" applyFill="1"/>
    <xf numFmtId="0" fontId="26" fillId="0" borderId="0" xfId="0" quotePrefix="1" applyFont="1"/>
    <xf numFmtId="0" fontId="19" fillId="0" borderId="0" xfId="0" applyFont="1" applyAlignment="1">
      <alignment horizontal="center" textRotation="90"/>
    </xf>
    <xf numFmtId="165" fontId="26" fillId="0" borderId="0" xfId="1" applyNumberFormat="1" applyFont="1" applyAlignment="1">
      <alignment horizontal="center"/>
    </xf>
    <xf numFmtId="0" fontId="59" fillId="0" borderId="0" xfId="0" applyFont="1" applyAlignment="1">
      <alignment vertical="center"/>
    </xf>
    <xf numFmtId="0" fontId="61" fillId="0" borderId="0" xfId="0" applyFont="1"/>
    <xf numFmtId="0" fontId="60" fillId="0" borderId="0" xfId="0" applyFont="1"/>
    <xf numFmtId="0" fontId="60" fillId="2" borderId="0" xfId="0" applyFont="1" applyFill="1"/>
    <xf numFmtId="165" fontId="60" fillId="2" borderId="0" xfId="1" applyNumberFormat="1" applyFont="1" applyFill="1" applyBorder="1"/>
    <xf numFmtId="9" fontId="60" fillId="2" borderId="0" xfId="2" applyFont="1" applyFill="1" applyBorder="1" applyAlignment="1">
      <alignment horizontal="center"/>
    </xf>
    <xf numFmtId="0" fontId="63" fillId="2" borderId="0" xfId="0" applyFont="1" applyFill="1"/>
    <xf numFmtId="0" fontId="62" fillId="2" borderId="0" xfId="0" applyFont="1" applyFill="1"/>
    <xf numFmtId="0" fontId="64" fillId="2" borderId="0" xfId="0" applyFont="1" applyFill="1"/>
    <xf numFmtId="165" fontId="59" fillId="2" borderId="0" xfId="1" applyNumberFormat="1" applyFont="1" applyFill="1" applyBorder="1"/>
    <xf numFmtId="9" fontId="59" fillId="2" borderId="0" xfId="2" applyFont="1" applyFill="1" applyBorder="1" applyAlignment="1">
      <alignment horizontal="center"/>
    </xf>
    <xf numFmtId="0" fontId="19" fillId="2" borderId="0" xfId="0" applyFont="1" applyFill="1"/>
    <xf numFmtId="0" fontId="65" fillId="2" borderId="0" xfId="0" applyFont="1" applyFill="1"/>
    <xf numFmtId="0" fontId="59" fillId="0" borderId="0" xfId="0" applyFont="1"/>
    <xf numFmtId="165" fontId="26" fillId="0" borderId="0" xfId="1" applyNumberFormat="1" applyFont="1" applyBorder="1"/>
    <xf numFmtId="165" fontId="26" fillId="0" borderId="0" xfId="1" applyNumberFormat="1" applyFont="1" applyBorder="1" applyAlignment="1">
      <alignment horizontal="center"/>
    </xf>
    <xf numFmtId="0" fontId="65" fillId="0" borderId="0" xfId="0" applyFont="1"/>
    <xf numFmtId="0" fontId="66" fillId="4" borderId="0" xfId="0" applyFont="1" applyFill="1"/>
    <xf numFmtId="165" fontId="66" fillId="4" borderId="0" xfId="1" applyNumberFormat="1" applyFont="1" applyFill="1" applyBorder="1"/>
    <xf numFmtId="9" fontId="66" fillId="4" borderId="0" xfId="2" applyFont="1" applyFill="1" applyBorder="1" applyAlignment="1">
      <alignment horizontal="center"/>
    </xf>
    <xf numFmtId="0" fontId="67" fillId="0" borderId="0" xfId="0" applyFont="1"/>
    <xf numFmtId="0" fontId="66" fillId="2" borderId="0" xfId="0" applyFont="1" applyFill="1"/>
    <xf numFmtId="0" fontId="66" fillId="0" borderId="0" xfId="0" applyFont="1"/>
    <xf numFmtId="165" fontId="26" fillId="2" borderId="0" xfId="1" applyNumberFormat="1" applyFont="1" applyFill="1" applyBorder="1"/>
    <xf numFmtId="9" fontId="26" fillId="2" borderId="0" xfId="2" applyFont="1" applyFill="1" applyBorder="1" applyAlignment="1">
      <alignment horizontal="center"/>
    </xf>
    <xf numFmtId="165" fontId="26" fillId="0" borderId="0" xfId="1" applyNumberFormat="1" applyFont="1" applyFill="1"/>
    <xf numFmtId="9" fontId="26" fillId="0" borderId="0" xfId="2" applyFont="1" applyFill="1" applyAlignment="1">
      <alignment horizontal="center"/>
    </xf>
    <xf numFmtId="9" fontId="64" fillId="2" borderId="0" xfId="2" applyFont="1" applyFill="1" applyBorder="1" applyAlignment="1">
      <alignment horizontal="center"/>
    </xf>
    <xf numFmtId="165" fontId="60" fillId="15" borderId="0" xfId="1" applyNumberFormat="1" applyFont="1" applyFill="1" applyBorder="1" applyAlignment="1">
      <alignment vertical="center"/>
    </xf>
    <xf numFmtId="9" fontId="57" fillId="15" borderId="0" xfId="2" applyFont="1" applyFill="1" applyBorder="1" applyAlignment="1">
      <alignment horizontal="center" vertical="center"/>
    </xf>
    <xf numFmtId="0" fontId="60" fillId="4" borderId="0" xfId="0" applyFont="1" applyFill="1"/>
    <xf numFmtId="165" fontId="26" fillId="4" borderId="0" xfId="1" applyNumberFormat="1" applyFont="1" applyFill="1"/>
    <xf numFmtId="9" fontId="26" fillId="4" borderId="0" xfId="2" applyFont="1" applyFill="1" applyAlignment="1">
      <alignment horizontal="center"/>
    </xf>
    <xf numFmtId="165" fontId="60" fillId="4" borderId="0" xfId="1" applyNumberFormat="1" applyFont="1" applyFill="1"/>
    <xf numFmtId="9" fontId="60" fillId="4" borderId="0" xfId="2" applyFont="1" applyFill="1" applyAlignment="1">
      <alignment horizontal="center"/>
    </xf>
    <xf numFmtId="9" fontId="57" fillId="4" borderId="0" xfId="2" applyFont="1" applyFill="1" applyAlignment="1">
      <alignment horizontal="center"/>
    </xf>
    <xf numFmtId="0" fontId="26" fillId="2" borderId="0" xfId="0" applyFont="1" applyFill="1"/>
    <xf numFmtId="165" fontId="26" fillId="2" borderId="0" xfId="1" applyNumberFormat="1" applyFont="1" applyFill="1"/>
    <xf numFmtId="9" fontId="26" fillId="2" borderId="0" xfId="2" applyFont="1" applyFill="1" applyAlignment="1">
      <alignment horizontal="center"/>
    </xf>
    <xf numFmtId="9" fontId="68" fillId="16" borderId="0" xfId="0" applyNumberFormat="1" applyFont="1" applyFill="1" applyAlignment="1">
      <alignment horizontal="center"/>
    </xf>
    <xf numFmtId="0" fontId="26" fillId="4" borderId="0" xfId="0" applyFont="1" applyFill="1"/>
    <xf numFmtId="9" fontId="19" fillId="4" borderId="0" xfId="2" applyFont="1" applyFill="1" applyAlignment="1">
      <alignment horizontal="center"/>
    </xf>
    <xf numFmtId="165" fontId="60" fillId="2" borderId="0" xfId="1" applyNumberFormat="1" applyFont="1" applyFill="1"/>
    <xf numFmtId="9" fontId="57" fillId="2" borderId="0" xfId="2" applyFont="1" applyFill="1" applyAlignment="1">
      <alignment horizontal="center"/>
    </xf>
    <xf numFmtId="165" fontId="61" fillId="0" borderId="0" xfId="1" applyNumberFormat="1" applyFont="1"/>
    <xf numFmtId="0" fontId="57" fillId="2" borderId="3" xfId="0" applyFont="1" applyFill="1" applyBorder="1" applyAlignment="1">
      <alignment horizontal="right" vertical="center"/>
    </xf>
    <xf numFmtId="0" fontId="40" fillId="0" borderId="1" xfId="0" applyFont="1" applyBorder="1" applyAlignment="1">
      <alignment horizontal="left"/>
    </xf>
    <xf numFmtId="0" fontId="40" fillId="0" borderId="1" xfId="0" applyFont="1" applyBorder="1"/>
    <xf numFmtId="0" fontId="69" fillId="0" borderId="0" xfId="4" applyFont="1"/>
    <xf numFmtId="0" fontId="70" fillId="0" borderId="9" xfId="4" applyFont="1" applyBorder="1"/>
    <xf numFmtId="0" fontId="70" fillId="0" borderId="0" xfId="4" applyFont="1" applyAlignment="1">
      <alignment horizontal="center"/>
    </xf>
    <xf numFmtId="0" fontId="64" fillId="0" borderId="0" xfId="4" applyFont="1" applyAlignment="1">
      <alignment horizontal="center"/>
    </xf>
    <xf numFmtId="0" fontId="70" fillId="0" borderId="5" xfId="4" applyFont="1" applyBorder="1" applyAlignment="1">
      <alignment horizontal="center"/>
    </xf>
    <xf numFmtId="0" fontId="26" fillId="0" borderId="0" xfId="4" applyFont="1"/>
    <xf numFmtId="0" fontId="23" fillId="0" borderId="0" xfId="4" applyFont="1"/>
    <xf numFmtId="0" fontId="23" fillId="0" borderId="0" xfId="4" applyFont="1" applyAlignment="1">
      <alignment horizontal="right" indent="4"/>
    </xf>
    <xf numFmtId="3" fontId="23" fillId="0" borderId="0" xfId="4" applyNumberFormat="1" applyFont="1" applyAlignment="1">
      <alignment horizontal="right" indent="4"/>
    </xf>
    <xf numFmtId="0" fontId="19" fillId="0" borderId="0" xfId="4" applyFont="1"/>
    <xf numFmtId="9" fontId="23" fillId="0" borderId="0" xfId="2" applyFont="1" applyBorder="1" applyAlignment="1">
      <alignment horizontal="center"/>
    </xf>
    <xf numFmtId="169" fontId="19" fillId="0" borderId="0" xfId="1" applyNumberFormat="1" applyFont="1"/>
    <xf numFmtId="170" fontId="23" fillId="0" borderId="0" xfId="2" applyNumberFormat="1" applyFont="1" applyBorder="1" applyAlignment="1">
      <alignment horizontal="center"/>
    </xf>
    <xf numFmtId="0" fontId="12" fillId="0" borderId="0" xfId="4" applyFont="1" applyAlignment="1">
      <alignment horizontal="right" indent="4"/>
    </xf>
    <xf numFmtId="0" fontId="60" fillId="2" borderId="15" xfId="0" applyFont="1" applyFill="1" applyBorder="1"/>
    <xf numFmtId="0" fontId="60" fillId="2" borderId="16" xfId="0" applyFont="1" applyFill="1" applyBorder="1"/>
    <xf numFmtId="9" fontId="60" fillId="2" borderId="15" xfId="0" applyNumberFormat="1" applyFont="1" applyFill="1" applyBorder="1"/>
    <xf numFmtId="167" fontId="60" fillId="2" borderId="15" xfId="1" applyNumberFormat="1" applyFont="1" applyFill="1" applyBorder="1"/>
    <xf numFmtId="0" fontId="65" fillId="6" borderId="15" xfId="0" applyFont="1" applyFill="1" applyBorder="1" applyAlignment="1">
      <alignment vertical="center" wrapText="1"/>
    </xf>
    <xf numFmtId="0" fontId="58" fillId="0" borderId="0" xfId="0" applyFont="1" applyAlignment="1">
      <alignment vertical="center" wrapText="1"/>
    </xf>
    <xf numFmtId="0" fontId="26" fillId="3" borderId="15" xfId="0" applyFont="1" applyFill="1" applyBorder="1" applyProtection="1">
      <protection locked="0"/>
    </xf>
    <xf numFmtId="0" fontId="58" fillId="5" borderId="15" xfId="0" applyFont="1" applyFill="1" applyBorder="1" applyProtection="1">
      <protection locked="0"/>
    </xf>
    <xf numFmtId="9" fontId="26" fillId="3" borderId="15" xfId="0" applyNumberFormat="1" applyFont="1" applyFill="1" applyBorder="1" applyProtection="1">
      <protection locked="0"/>
    </xf>
    <xf numFmtId="167" fontId="26" fillId="6" borderId="15" xfId="1" applyNumberFormat="1" applyFont="1" applyFill="1" applyBorder="1" applyProtection="1"/>
    <xf numFmtId="167" fontId="26" fillId="2" borderId="15" xfId="1" applyNumberFormat="1" applyFont="1" applyFill="1" applyBorder="1"/>
    <xf numFmtId="0" fontId="26" fillId="3" borderId="16" xfId="0" applyFont="1" applyFill="1" applyBorder="1" applyProtection="1">
      <protection locked="0"/>
    </xf>
    <xf numFmtId="167" fontId="26" fillId="3" borderId="15" xfId="1" applyNumberFormat="1" applyFont="1" applyFill="1" applyBorder="1" applyProtection="1">
      <protection locked="0"/>
    </xf>
    <xf numFmtId="0" fontId="58" fillId="0" borderId="0" xfId="4" applyFont="1"/>
    <xf numFmtId="0" fontId="26" fillId="5" borderId="15" xfId="0" applyFont="1" applyFill="1" applyBorder="1" applyProtection="1">
      <protection locked="0"/>
    </xf>
    <xf numFmtId="165" fontId="26" fillId="6" borderId="15" xfId="1" applyNumberFormat="1" applyFont="1" applyFill="1" applyBorder="1" applyProtection="1"/>
    <xf numFmtId="3" fontId="71" fillId="0" borderId="0" xfId="4" applyNumberFormat="1" applyFont="1" applyAlignment="1">
      <alignment horizontal="right" indent="4"/>
    </xf>
    <xf numFmtId="3" fontId="10" fillId="0" borderId="0" xfId="4" applyNumberFormat="1"/>
    <xf numFmtId="0" fontId="12" fillId="11" borderId="5" xfId="4" applyFont="1" applyFill="1" applyBorder="1" applyAlignment="1">
      <alignment horizontal="right" indent="5"/>
    </xf>
    <xf numFmtId="3" fontId="71" fillId="0" borderId="5" xfId="4" applyNumberFormat="1" applyFont="1" applyBorder="1" applyAlignment="1">
      <alignment horizontal="right" indent="4"/>
    </xf>
    <xf numFmtId="0" fontId="56" fillId="3" borderId="3" xfId="0" applyFont="1" applyFill="1" applyBorder="1" applyProtection="1">
      <protection locked="0"/>
    </xf>
    <xf numFmtId="14" fontId="56" fillId="3" borderId="3" xfId="0" applyNumberFormat="1" applyFont="1" applyFill="1" applyBorder="1" applyProtection="1">
      <protection locked="0"/>
    </xf>
    <xf numFmtId="165" fontId="72" fillId="0" borderId="0" xfId="1" applyNumberFormat="1" applyFont="1" applyFill="1"/>
    <xf numFmtId="14" fontId="56" fillId="0" borderId="3" xfId="0" applyNumberFormat="1" applyFont="1" applyBorder="1"/>
    <xf numFmtId="2" fontId="56" fillId="3" borderId="3" xfId="0" applyNumberFormat="1" applyFont="1" applyFill="1" applyBorder="1" applyProtection="1">
      <protection locked="0"/>
    </xf>
    <xf numFmtId="2" fontId="56" fillId="0" borderId="3" xfId="0" applyNumberFormat="1" applyFont="1" applyBorder="1"/>
    <xf numFmtId="0" fontId="73" fillId="0" borderId="0" xfId="0" applyFont="1" applyProtection="1">
      <protection locked="0"/>
    </xf>
    <xf numFmtId="0" fontId="74" fillId="0" borderId="0" xfId="0" applyFont="1" applyAlignment="1">
      <alignment vertical="center"/>
    </xf>
    <xf numFmtId="0" fontId="72" fillId="0" borderId="0" xfId="0" applyFont="1"/>
    <xf numFmtId="0" fontId="23" fillId="0" borderId="0" xfId="0" applyFont="1"/>
    <xf numFmtId="165" fontId="60" fillId="4" borderId="41" xfId="1" applyNumberFormat="1" applyFont="1" applyFill="1" applyBorder="1" applyAlignment="1">
      <alignment horizontal="center" vertical="center" wrapText="1"/>
    </xf>
    <xf numFmtId="0" fontId="37" fillId="3" borderId="42" xfId="0" applyFont="1" applyFill="1" applyBorder="1"/>
    <xf numFmtId="165" fontId="60" fillId="12" borderId="52" xfId="1" applyNumberFormat="1" applyFont="1" applyFill="1" applyBorder="1"/>
    <xf numFmtId="165" fontId="60" fillId="13" borderId="52" xfId="1" applyNumberFormat="1" applyFont="1" applyFill="1" applyBorder="1"/>
    <xf numFmtId="9" fontId="60" fillId="13" borderId="6" xfId="2" applyFont="1" applyFill="1" applyBorder="1" applyAlignment="1">
      <alignment horizontal="center"/>
    </xf>
    <xf numFmtId="165" fontId="60" fillId="12" borderId="50" xfId="1" applyNumberFormat="1" applyFont="1" applyFill="1" applyBorder="1"/>
    <xf numFmtId="9" fontId="59" fillId="4" borderId="53" xfId="2" applyFont="1" applyFill="1" applyBorder="1" applyAlignment="1">
      <alignment horizontal="center" vertical="center" wrapText="1"/>
    </xf>
    <xf numFmtId="0" fontId="19" fillId="0" borderId="2" xfId="0" applyFont="1" applyBorder="1" applyAlignment="1">
      <alignment horizontal="center" textRotation="90"/>
    </xf>
    <xf numFmtId="0" fontId="19" fillId="0" borderId="2" xfId="0" applyFont="1" applyBorder="1"/>
    <xf numFmtId="0" fontId="46" fillId="6" borderId="46" xfId="0" applyFont="1" applyFill="1" applyBorder="1"/>
    <xf numFmtId="165" fontId="37" fillId="2" borderId="47" xfId="1" applyNumberFormat="1" applyFont="1" applyFill="1" applyBorder="1"/>
    <xf numFmtId="9" fontId="47" fillId="2" borderId="55" xfId="2" applyFont="1" applyFill="1" applyBorder="1" applyAlignment="1">
      <alignment horizontal="center"/>
    </xf>
    <xf numFmtId="0" fontId="46" fillId="3" borderId="46" xfId="0" applyFont="1" applyFill="1" applyBorder="1" applyProtection="1">
      <protection locked="0"/>
    </xf>
    <xf numFmtId="0" fontId="47" fillId="3" borderId="44" xfId="4" applyFont="1" applyFill="1" applyBorder="1"/>
    <xf numFmtId="0" fontId="37" fillId="2" borderId="45" xfId="0" applyFont="1" applyFill="1" applyBorder="1"/>
    <xf numFmtId="0" fontId="37" fillId="2" borderId="54" xfId="0" applyFont="1" applyFill="1" applyBorder="1"/>
    <xf numFmtId="0" fontId="60" fillId="12" borderId="48" xfId="0" applyFont="1" applyFill="1" applyBorder="1"/>
    <xf numFmtId="165" fontId="60" fillId="12" borderId="49" xfId="1" applyNumberFormat="1" applyFont="1" applyFill="1" applyBorder="1"/>
    <xf numFmtId="9" fontId="60" fillId="12" borderId="56" xfId="2" applyFont="1" applyFill="1" applyBorder="1" applyAlignment="1">
      <alignment horizontal="center"/>
    </xf>
    <xf numFmtId="0" fontId="46" fillId="9" borderId="46" xfId="0" applyFont="1" applyFill="1" applyBorder="1" applyProtection="1">
      <protection locked="0"/>
    </xf>
    <xf numFmtId="0" fontId="47" fillId="9" borderId="44" xfId="4" applyFont="1" applyFill="1" applyBorder="1"/>
    <xf numFmtId="0" fontId="60" fillId="13" borderId="48" xfId="0" applyFont="1" applyFill="1" applyBorder="1"/>
    <xf numFmtId="165" fontId="60" fillId="13" borderId="49" xfId="1" applyNumberFormat="1" applyFont="1" applyFill="1" applyBorder="1"/>
    <xf numFmtId="9" fontId="60" fillId="13" borderId="56" xfId="2" applyFont="1" applyFill="1" applyBorder="1" applyAlignment="1">
      <alignment horizontal="center"/>
    </xf>
    <xf numFmtId="0" fontId="60" fillId="12" borderId="57" xfId="0" applyFont="1" applyFill="1" applyBorder="1"/>
    <xf numFmtId="165" fontId="60" fillId="12" borderId="58" xfId="1" applyNumberFormat="1" applyFont="1" applyFill="1" applyBorder="1"/>
    <xf numFmtId="9" fontId="60" fillId="12" borderId="59" xfId="2" applyFont="1" applyFill="1" applyBorder="1" applyAlignment="1">
      <alignment horizontal="center"/>
    </xf>
    <xf numFmtId="0" fontId="47" fillId="3" borderId="42" xfId="0" applyFont="1" applyFill="1" applyBorder="1" applyProtection="1">
      <protection locked="0"/>
    </xf>
    <xf numFmtId="0" fontId="62" fillId="12" borderId="51" xfId="0" applyFont="1" applyFill="1" applyBorder="1"/>
    <xf numFmtId="0" fontId="47" fillId="9" borderId="42" xfId="0" applyFont="1" applyFill="1" applyBorder="1" applyProtection="1">
      <protection locked="0"/>
    </xf>
    <xf numFmtId="0" fontId="62" fillId="13" borderId="51" xfId="0" applyFont="1" applyFill="1" applyBorder="1"/>
    <xf numFmtId="9" fontId="60" fillId="12" borderId="6" xfId="2" applyFont="1" applyFill="1" applyBorder="1" applyAlignment="1">
      <alignment horizontal="center"/>
    </xf>
    <xf numFmtId="0" fontId="60" fillId="2" borderId="60" xfId="0" applyFont="1" applyFill="1" applyBorder="1" applyAlignment="1">
      <alignment vertical="center"/>
    </xf>
    <xf numFmtId="165" fontId="60" fillId="2" borderId="61" xfId="1" applyNumberFormat="1" applyFont="1" applyFill="1" applyBorder="1" applyAlignment="1">
      <alignment horizontal="center" vertical="center"/>
    </xf>
    <xf numFmtId="165" fontId="60" fillId="2" borderId="62" xfId="1" applyNumberFormat="1" applyFont="1" applyFill="1" applyBorder="1" applyAlignment="1">
      <alignment horizontal="center" vertical="center"/>
    </xf>
    <xf numFmtId="0" fontId="72" fillId="0" borderId="0" xfId="4" applyFont="1" applyAlignment="1">
      <alignment horizontal="left"/>
    </xf>
    <xf numFmtId="0" fontId="48" fillId="0" borderId="1" xfId="0" applyFont="1" applyBorder="1"/>
    <xf numFmtId="165" fontId="48" fillId="0" borderId="1" xfId="1" applyNumberFormat="1" applyFont="1" applyFill="1" applyBorder="1" applyProtection="1"/>
    <xf numFmtId="9" fontId="60" fillId="0" borderId="0" xfId="2" applyFont="1" applyFill="1" applyBorder="1" applyAlignment="1">
      <alignment horizontal="center"/>
    </xf>
    <xf numFmtId="165" fontId="60" fillId="0" borderId="1" xfId="1" applyNumberFormat="1" applyFont="1" applyFill="1" applyBorder="1"/>
    <xf numFmtId="9" fontId="60" fillId="0" borderId="3" xfId="2" applyFont="1" applyFill="1" applyBorder="1" applyAlignment="1">
      <alignment horizontal="center"/>
    </xf>
    <xf numFmtId="0" fontId="60" fillId="0" borderId="1" xfId="0" applyFont="1" applyBorder="1"/>
    <xf numFmtId="165" fontId="60" fillId="0" borderId="3" xfId="1" applyNumberFormat="1" applyFont="1" applyFill="1" applyBorder="1"/>
    <xf numFmtId="0" fontId="62" fillId="0" borderId="63" xfId="0" applyFont="1" applyBorder="1"/>
    <xf numFmtId="9" fontId="60" fillId="0" borderId="9" xfId="2" applyFont="1" applyFill="1" applyBorder="1" applyAlignment="1">
      <alignment horizontal="center"/>
    </xf>
    <xf numFmtId="0" fontId="60" fillId="15" borderId="0" xfId="0" applyFont="1" applyFill="1" applyAlignment="1">
      <alignment vertical="center" wrapText="1"/>
    </xf>
    <xf numFmtId="0" fontId="60" fillId="4" borderId="0" xfId="0" applyFont="1" applyFill="1" applyAlignment="1">
      <alignment wrapText="1"/>
    </xf>
    <xf numFmtId="0" fontId="64" fillId="2" borderId="0" xfId="0" applyFont="1" applyFill="1" applyAlignment="1">
      <alignment wrapText="1"/>
    </xf>
    <xf numFmtId="169" fontId="1" fillId="0" borderId="0" xfId="1" applyNumberFormat="1" applyFont="1"/>
    <xf numFmtId="167" fontId="60" fillId="2" borderId="0" xfId="1" applyNumberFormat="1" applyFont="1" applyFill="1" applyBorder="1"/>
    <xf numFmtId="0" fontId="48" fillId="0" borderId="13" xfId="0" applyFont="1" applyBorder="1" applyAlignment="1">
      <alignment vertical="center" wrapText="1"/>
    </xf>
    <xf numFmtId="0" fontId="48" fillId="0" borderId="5" xfId="0" applyFont="1" applyBorder="1" applyAlignment="1">
      <alignment vertical="center" wrapText="1"/>
    </xf>
    <xf numFmtId="0" fontId="48" fillId="0" borderId="4" xfId="0" applyFont="1" applyBorder="1" applyAlignment="1">
      <alignment vertical="center" wrapText="1"/>
    </xf>
    <xf numFmtId="9" fontId="37" fillId="3" borderId="16" xfId="0" applyNumberFormat="1" applyFont="1" applyFill="1" applyBorder="1" applyProtection="1">
      <protection locked="0"/>
    </xf>
    <xf numFmtId="3" fontId="75" fillId="2" borderId="15" xfId="2" applyNumberFormat="1" applyFont="1" applyFill="1" applyBorder="1"/>
    <xf numFmtId="3" fontId="37" fillId="3" borderId="16" xfId="0" applyNumberFormat="1" applyFont="1" applyFill="1" applyBorder="1" applyProtection="1">
      <protection locked="0"/>
    </xf>
    <xf numFmtId="3" fontId="37" fillId="3" borderId="15" xfId="0" applyNumberFormat="1" applyFont="1" applyFill="1" applyBorder="1" applyProtection="1">
      <protection locked="0"/>
    </xf>
    <xf numFmtId="0" fontId="1" fillId="0" borderId="9" xfId="0" applyFont="1" applyBorder="1"/>
    <xf numFmtId="4" fontId="1" fillId="0" borderId="9" xfId="0" applyNumberFormat="1" applyFont="1" applyBorder="1"/>
    <xf numFmtId="0" fontId="1" fillId="0" borderId="0" xfId="0" applyFont="1"/>
    <xf numFmtId="0" fontId="1" fillId="0" borderId="5" xfId="0" applyFont="1" applyBorder="1"/>
    <xf numFmtId="0" fontId="12" fillId="0" borderId="2" xfId="4" applyFont="1" applyBorder="1" applyAlignment="1">
      <alignment wrapText="1"/>
    </xf>
    <xf numFmtId="0" fontId="12" fillId="0" borderId="2" xfId="4" applyFont="1" applyBorder="1"/>
    <xf numFmtId="0" fontId="12" fillId="0" borderId="13" xfId="4" applyFont="1" applyBorder="1"/>
    <xf numFmtId="0" fontId="1" fillId="0" borderId="10" xfId="0" applyFont="1" applyBorder="1"/>
    <xf numFmtId="0" fontId="1" fillId="0" borderId="2" xfId="0" applyFont="1" applyBorder="1"/>
    <xf numFmtId="0" fontId="1" fillId="0" borderId="13" xfId="0" applyFont="1" applyBorder="1"/>
    <xf numFmtId="0" fontId="47" fillId="0" borderId="0" xfId="4" applyFont="1"/>
    <xf numFmtId="0" fontId="26" fillId="17" borderId="1" xfId="0" applyFont="1" applyFill="1" applyBorder="1"/>
    <xf numFmtId="0" fontId="18" fillId="0" borderId="0" xfId="8"/>
    <xf numFmtId="165" fontId="26" fillId="9" borderId="0" xfId="1" applyNumberFormat="1" applyFont="1" applyFill="1" applyAlignment="1">
      <alignment horizontal="center"/>
    </xf>
    <xf numFmtId="0" fontId="26" fillId="9" borderId="0" xfId="0" applyFont="1" applyFill="1"/>
    <xf numFmtId="0" fontId="26" fillId="0" borderId="1" xfId="0" quotePrefix="1" applyFont="1" applyBorder="1"/>
    <xf numFmtId="0" fontId="26" fillId="0" borderId="1" xfId="0" applyFont="1" applyBorder="1"/>
    <xf numFmtId="165" fontId="26" fillId="0" borderId="1" xfId="1" applyNumberFormat="1" applyFont="1" applyBorder="1"/>
    <xf numFmtId="0" fontId="1" fillId="0" borderId="1" xfId="0" applyFont="1" applyBorder="1"/>
    <xf numFmtId="0" fontId="1" fillId="17" borderId="1" xfId="0" applyFont="1" applyFill="1" applyBorder="1" applyAlignment="1">
      <alignment horizontal="center" textRotation="90"/>
    </xf>
    <xf numFmtId="0" fontId="58" fillId="3" borderId="1" xfId="0" applyFont="1" applyFill="1" applyBorder="1" applyProtection="1">
      <protection locked="0"/>
    </xf>
    <xf numFmtId="0" fontId="65" fillId="12" borderId="1" xfId="0" applyFont="1" applyFill="1" applyBorder="1"/>
    <xf numFmtId="0" fontId="58" fillId="9" borderId="1" xfId="0" applyFont="1" applyFill="1" applyBorder="1" applyProtection="1">
      <protection locked="0"/>
    </xf>
    <xf numFmtId="0" fontId="65" fillId="13" borderId="1" xfId="0" applyFont="1" applyFill="1" applyBorder="1"/>
    <xf numFmtId="0" fontId="80" fillId="2" borderId="0" xfId="0" applyFont="1" applyFill="1"/>
    <xf numFmtId="0" fontId="39" fillId="0" borderId="0" xfId="8" applyFont="1" applyFill="1" applyBorder="1" applyAlignment="1">
      <alignment horizontal="left"/>
    </xf>
    <xf numFmtId="0" fontId="60" fillId="2" borderId="53" xfId="0" applyFont="1" applyFill="1" applyBorder="1" applyAlignment="1">
      <alignment horizontal="left" vertical="center"/>
    </xf>
    <xf numFmtId="0" fontId="60" fillId="2" borderId="41" xfId="0" applyFont="1" applyFill="1" applyBorder="1" applyAlignment="1">
      <alignment horizontal="left" vertical="center"/>
    </xf>
    <xf numFmtId="0" fontId="58" fillId="0" borderId="0" xfId="0" applyFont="1" applyAlignment="1">
      <alignment horizontal="center" textRotation="90"/>
    </xf>
    <xf numFmtId="0" fontId="48" fillId="6" borderId="64" xfId="0" applyFont="1" applyFill="1" applyBorder="1" applyAlignment="1">
      <alignment horizontal="right" vertical="center" wrapText="1"/>
    </xf>
    <xf numFmtId="0" fontId="48" fillId="6" borderId="65" xfId="0" applyFont="1" applyFill="1" applyBorder="1" applyAlignment="1">
      <alignment horizontal="right" vertical="center" wrapText="1"/>
    </xf>
    <xf numFmtId="0" fontId="26" fillId="3" borderId="64" xfId="0" applyFont="1" applyFill="1" applyBorder="1" applyProtection="1">
      <protection locked="0"/>
    </xf>
    <xf numFmtId="0" fontId="26" fillId="3" borderId="65" xfId="0" applyFont="1" applyFill="1" applyBorder="1" applyProtection="1">
      <protection locked="0"/>
    </xf>
    <xf numFmtId="0" fontId="76" fillId="11" borderId="0" xfId="0" applyFont="1" applyFill="1"/>
    <xf numFmtId="0" fontId="37" fillId="12" borderId="2" xfId="0" applyFont="1" applyFill="1" applyBorder="1" applyAlignment="1">
      <alignment horizontal="left"/>
    </xf>
    <xf numFmtId="0" fontId="37" fillId="12" borderId="0" xfId="0" applyFont="1" applyFill="1" applyAlignment="1">
      <alignment horizontal="left"/>
    </xf>
    <xf numFmtId="0" fontId="69" fillId="0" borderId="0" xfId="4" applyFont="1" applyAlignment="1">
      <alignment horizontal="center"/>
    </xf>
    <xf numFmtId="0" fontId="22" fillId="0" borderId="0" xfId="9" applyFont="1" applyAlignment="1">
      <alignment horizontal="left" vertical="top" wrapText="1"/>
    </xf>
    <xf numFmtId="0" fontId="26" fillId="0" borderId="31" xfId="9" applyFont="1" applyBorder="1" applyAlignment="1">
      <alignment horizontal="left" vertical="center"/>
    </xf>
    <xf numFmtId="0" fontId="26" fillId="0" borderId="26" xfId="9" applyFont="1" applyBorder="1" applyAlignment="1">
      <alignment horizontal="left" vertical="center"/>
    </xf>
    <xf numFmtId="0" fontId="26"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2" name="Gerade Verbindung mit Pfeil 1">
          <a:extLst>
            <a:ext uri="{FF2B5EF4-FFF2-40B4-BE49-F238E27FC236}">
              <a16:creationId xmlns:a16="http://schemas.microsoft.com/office/drawing/2014/main" id="{0AD566C8-9B1C-4E48-B2D5-347F9770CF15}"/>
            </a:ext>
          </a:extLst>
        </xdr:cNvPr>
        <xdr:cNvCxnSpPr/>
      </xdr:nvCxnSpPr>
      <xdr:spPr>
        <a:xfrm>
          <a:off x="7910286" y="553357"/>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4</xdr:row>
      <xdr:rowOff>108857</xdr:rowOff>
    </xdr:from>
    <xdr:to>
      <xdr:col>10</xdr:col>
      <xdr:colOff>671286</xdr:colOff>
      <xdr:row>4</xdr:row>
      <xdr:rowOff>108858</xdr:rowOff>
    </xdr:to>
    <xdr:cxnSp macro="">
      <xdr:nvCxnSpPr>
        <xdr:cNvPr id="3" name="Gerade Verbindung mit Pfeil 2">
          <a:extLst>
            <a:ext uri="{FF2B5EF4-FFF2-40B4-BE49-F238E27FC236}">
              <a16:creationId xmlns:a16="http://schemas.microsoft.com/office/drawing/2014/main" id="{9F4BAB77-1DB0-DF47-A327-35BD8EFB4452}"/>
            </a:ext>
          </a:extLst>
        </xdr:cNvPr>
        <xdr:cNvCxnSpPr/>
      </xdr:nvCxnSpPr>
      <xdr:spPr>
        <a:xfrm>
          <a:off x="7910286" y="771071"/>
          <a:ext cx="1297214"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3.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787D-BDD3-A149-93EA-AEEAEDC2DB39}">
  <sheetPr>
    <tabColor theme="7" tint="0.79998168889431442"/>
    <pageSetUpPr fitToPage="1"/>
  </sheetPr>
  <dimension ref="A1:O258"/>
  <sheetViews>
    <sheetView showGridLines="0" topLeftCell="A77" zoomScale="167" zoomScaleNormal="170" workbookViewId="0">
      <selection activeCell="A219" sqref="A219"/>
    </sheetView>
  </sheetViews>
  <sheetFormatPr baseColWidth="10" defaultColWidth="10.83203125" defaultRowHeight="16"/>
  <cols>
    <col min="1" max="1" width="3.6640625" style="95" customWidth="1"/>
    <col min="2" max="16384" width="10.83203125" style="95"/>
  </cols>
  <sheetData>
    <row r="1" spans="1:14">
      <c r="A1" s="97" t="s">
        <v>0</v>
      </c>
      <c r="B1" s="94"/>
      <c r="C1" s="94"/>
      <c r="D1" s="94"/>
      <c r="E1" s="94"/>
      <c r="F1" s="94"/>
      <c r="G1" s="94"/>
      <c r="H1" s="94"/>
      <c r="I1" s="94"/>
      <c r="J1" s="94"/>
      <c r="K1" s="94"/>
      <c r="L1" s="94"/>
      <c r="M1" s="94"/>
      <c r="N1" s="94"/>
    </row>
    <row r="2" spans="1:14">
      <c r="A2" s="96"/>
    </row>
    <row r="3" spans="1:14">
      <c r="A3" s="97" t="s">
        <v>1</v>
      </c>
      <c r="B3" s="94"/>
      <c r="C3" s="94"/>
      <c r="D3" s="94"/>
      <c r="E3" s="94"/>
      <c r="F3" s="94"/>
      <c r="G3" s="94"/>
      <c r="H3" s="94"/>
      <c r="I3" s="94"/>
      <c r="J3" s="94"/>
      <c r="K3" s="94"/>
      <c r="L3" s="94"/>
      <c r="M3" s="94"/>
      <c r="N3" s="94"/>
    </row>
    <row r="4" spans="1:14">
      <c r="A4" s="356" t="s">
        <v>2</v>
      </c>
      <c r="B4" s="356"/>
      <c r="C4" s="356"/>
      <c r="D4" s="356"/>
      <c r="E4" s="144"/>
    </row>
    <row r="5" spans="1:14">
      <c r="A5" s="356" t="s">
        <v>3</v>
      </c>
      <c r="B5" s="356"/>
      <c r="C5" s="356"/>
      <c r="D5" s="356"/>
      <c r="E5" s="144"/>
    </row>
    <row r="6" spans="1:14">
      <c r="A6" s="356" t="s">
        <v>4</v>
      </c>
      <c r="B6" s="356"/>
      <c r="C6" s="356"/>
      <c r="D6" s="356"/>
      <c r="E6" s="144"/>
    </row>
    <row r="7" spans="1:14">
      <c r="A7" s="356" t="s">
        <v>5</v>
      </c>
      <c r="B7" s="356"/>
      <c r="C7" s="356"/>
      <c r="D7" s="356"/>
      <c r="E7" s="144"/>
      <c r="F7" s="127"/>
      <c r="G7" s="127"/>
      <c r="H7" s="127"/>
      <c r="I7" s="127"/>
    </row>
    <row r="8" spans="1:14">
      <c r="A8" s="356" t="s">
        <v>6</v>
      </c>
      <c r="B8" s="356"/>
      <c r="C8" s="356"/>
      <c r="D8" s="356"/>
      <c r="E8" s="144"/>
    </row>
    <row r="9" spans="1:14">
      <c r="A9" s="356" t="s">
        <v>7</v>
      </c>
      <c r="B9" s="356"/>
      <c r="C9" s="356"/>
      <c r="D9" s="356"/>
      <c r="E9" s="144"/>
    </row>
    <row r="10" spans="1:14">
      <c r="A10" s="356" t="s">
        <v>8</v>
      </c>
      <c r="B10" s="356"/>
      <c r="C10" s="356"/>
      <c r="D10" s="356"/>
      <c r="E10" s="144"/>
    </row>
    <row r="11" spans="1:14">
      <c r="A11" s="356" t="s">
        <v>9</v>
      </c>
      <c r="B11" s="356"/>
      <c r="C11" s="356"/>
      <c r="D11" s="356"/>
      <c r="E11" s="144"/>
    </row>
    <row r="12" spans="1:14">
      <c r="A12" s="356" t="s">
        <v>10</v>
      </c>
      <c r="B12" s="356"/>
      <c r="C12" s="356"/>
      <c r="D12" s="356"/>
      <c r="E12" s="144"/>
    </row>
    <row r="13" spans="1:14">
      <c r="A13" s="98"/>
      <c r="F13" s="356"/>
      <c r="G13" s="356"/>
      <c r="H13" s="356"/>
    </row>
    <row r="14" spans="1:14">
      <c r="A14" s="96"/>
    </row>
    <row r="15" spans="1:14">
      <c r="A15" s="97" t="s">
        <v>11</v>
      </c>
      <c r="B15" s="94"/>
      <c r="C15" s="94"/>
      <c r="D15" s="94"/>
      <c r="E15" s="94"/>
      <c r="F15" s="94"/>
      <c r="G15" s="94"/>
      <c r="H15" s="94"/>
      <c r="I15" s="94"/>
      <c r="J15" s="94"/>
      <c r="K15" s="94"/>
      <c r="L15" s="94"/>
      <c r="M15" s="94"/>
      <c r="N15" s="94"/>
    </row>
    <row r="16" spans="1:14">
      <c r="A16" s="95" t="s">
        <v>432</v>
      </c>
    </row>
    <row r="17" spans="1:14">
      <c r="A17" s="95" t="s">
        <v>434</v>
      </c>
    </row>
    <row r="18" spans="1:14" s="99" customFormat="1">
      <c r="A18" s="99" t="s">
        <v>283</v>
      </c>
    </row>
    <row r="19" spans="1:14">
      <c r="A19" s="95" t="s">
        <v>433</v>
      </c>
    </row>
    <row r="20" spans="1:14">
      <c r="A20" s="95" t="s">
        <v>12</v>
      </c>
    </row>
    <row r="22" spans="1:14">
      <c r="A22" s="95" t="s">
        <v>284</v>
      </c>
    </row>
    <row r="23" spans="1:14">
      <c r="A23" s="95" t="s">
        <v>435</v>
      </c>
    </row>
    <row r="26" spans="1:14">
      <c r="A26" s="97" t="s">
        <v>13</v>
      </c>
      <c r="B26" s="94"/>
      <c r="C26" s="94"/>
      <c r="D26" s="94"/>
      <c r="E26" s="94"/>
      <c r="F26" s="94"/>
      <c r="G26" s="94"/>
      <c r="H26" s="94"/>
      <c r="I26" s="94"/>
      <c r="J26" s="94"/>
      <c r="K26" s="94"/>
      <c r="L26" s="94"/>
      <c r="M26" s="94"/>
      <c r="N26" s="94"/>
    </row>
    <row r="27" spans="1:14">
      <c r="A27" s="95" t="s">
        <v>14</v>
      </c>
    </row>
    <row r="28" spans="1:14">
      <c r="A28" s="95" t="s">
        <v>15</v>
      </c>
      <c r="C28" s="95" t="s">
        <v>3</v>
      </c>
      <c r="F28" s="95" t="s">
        <v>285</v>
      </c>
      <c r="G28" s="95" t="s">
        <v>286</v>
      </c>
    </row>
    <row r="29" spans="1:14">
      <c r="A29" s="95" t="s">
        <v>16</v>
      </c>
      <c r="C29" s="95" t="s">
        <v>17</v>
      </c>
      <c r="F29" s="95" t="s">
        <v>287</v>
      </c>
      <c r="G29" s="95" t="s">
        <v>288</v>
      </c>
    </row>
    <row r="30" spans="1:14">
      <c r="A30" s="95" t="s">
        <v>18</v>
      </c>
      <c r="C30" s="95" t="s">
        <v>19</v>
      </c>
      <c r="F30" s="95" t="s">
        <v>289</v>
      </c>
    </row>
    <row r="33" spans="1:14">
      <c r="A33" s="97" t="s">
        <v>20</v>
      </c>
      <c r="B33" s="94"/>
      <c r="C33" s="94"/>
      <c r="D33" s="94"/>
      <c r="E33" s="94"/>
      <c r="F33" s="94"/>
      <c r="G33" s="94"/>
      <c r="H33" s="94"/>
      <c r="I33" s="94"/>
      <c r="J33" s="94"/>
      <c r="K33" s="94"/>
      <c r="L33" s="94"/>
      <c r="M33" s="94"/>
      <c r="N33" s="94"/>
    </row>
    <row r="34" spans="1:14">
      <c r="A34" s="119" t="s">
        <v>436</v>
      </c>
    </row>
    <row r="35" spans="1:14">
      <c r="A35" s="119" t="s">
        <v>437</v>
      </c>
    </row>
    <row r="36" spans="1:14">
      <c r="A36" s="119" t="s">
        <v>438</v>
      </c>
    </row>
    <row r="37" spans="1:14">
      <c r="A37" s="120"/>
    </row>
    <row r="38" spans="1:14" s="139" customFormat="1">
      <c r="A38" s="125" t="s">
        <v>41</v>
      </c>
    </row>
    <row r="39" spans="1:14">
      <c r="A39" s="101" t="s">
        <v>439</v>
      </c>
    </row>
    <row r="40" spans="1:14">
      <c r="A40" s="101" t="s">
        <v>42</v>
      </c>
    </row>
    <row r="41" spans="1:14">
      <c r="A41" s="101"/>
    </row>
    <row r="42" spans="1:14" s="101" customFormat="1">
      <c r="B42" s="101" t="s">
        <v>43</v>
      </c>
    </row>
    <row r="43" spans="1:14" s="101" customFormat="1"/>
    <row r="44" spans="1:14" s="101" customFormat="1">
      <c r="B44" s="101" t="s">
        <v>290</v>
      </c>
    </row>
    <row r="45" spans="1:14" s="101" customFormat="1">
      <c r="B45" s="101" t="s">
        <v>291</v>
      </c>
    </row>
    <row r="46" spans="1:14" s="101" customFormat="1">
      <c r="B46" s="101" t="s">
        <v>292</v>
      </c>
    </row>
    <row r="47" spans="1:14" s="101" customFormat="1">
      <c r="B47" s="101" t="s">
        <v>293</v>
      </c>
    </row>
    <row r="48" spans="1:14" s="101" customFormat="1">
      <c r="B48" s="101" t="s">
        <v>294</v>
      </c>
    </row>
    <row r="49" spans="1:2" s="101" customFormat="1"/>
    <row r="50" spans="1:2" s="101" customFormat="1">
      <c r="B50" s="101" t="s">
        <v>295</v>
      </c>
    </row>
    <row r="51" spans="1:2" s="101" customFormat="1">
      <c r="B51" s="101" t="s">
        <v>296</v>
      </c>
    </row>
    <row r="52" spans="1:2" s="101" customFormat="1">
      <c r="B52" s="101" t="s">
        <v>297</v>
      </c>
    </row>
    <row r="53" spans="1:2" s="101" customFormat="1">
      <c r="B53" s="101" t="s">
        <v>298</v>
      </c>
    </row>
    <row r="54" spans="1:2" s="101" customFormat="1">
      <c r="B54" s="101" t="s">
        <v>299</v>
      </c>
    </row>
    <row r="55" spans="1:2" s="101" customFormat="1">
      <c r="B55" s="103" t="s">
        <v>300</v>
      </c>
    </row>
    <row r="56" spans="1:2" s="101" customFormat="1"/>
    <row r="57" spans="1:2" s="101" customFormat="1">
      <c r="B57" s="101" t="s">
        <v>301</v>
      </c>
    </row>
    <row r="58" spans="1:2" s="101" customFormat="1">
      <c r="B58" s="101" t="s">
        <v>302</v>
      </c>
    </row>
    <row r="59" spans="1:2" s="101" customFormat="1"/>
    <row r="60" spans="1:2" s="101" customFormat="1">
      <c r="B60" s="101" t="s">
        <v>303</v>
      </c>
    </row>
    <row r="61" spans="1:2" s="101" customFormat="1"/>
    <row r="62" spans="1:2">
      <c r="A62" s="101" t="s">
        <v>24</v>
      </c>
    </row>
    <row r="63" spans="1:2">
      <c r="A63" s="101" t="s">
        <v>25</v>
      </c>
    </row>
    <row r="64" spans="1:2">
      <c r="A64" s="101" t="s">
        <v>26</v>
      </c>
    </row>
    <row r="65" spans="1:15" ht="22" customHeight="1">
      <c r="A65" s="140" t="s">
        <v>27</v>
      </c>
      <c r="O65" s="91"/>
    </row>
    <row r="66" spans="1:15">
      <c r="A66" s="121" t="s">
        <v>28</v>
      </c>
    </row>
    <row r="67" spans="1:15">
      <c r="A67" s="121" t="s">
        <v>30</v>
      </c>
    </row>
    <row r="68" spans="1:15" ht="22" customHeight="1">
      <c r="A68" s="102" t="s">
        <v>429</v>
      </c>
      <c r="O68" s="91"/>
    </row>
    <row r="69" spans="1:15">
      <c r="A69" s="119" t="s">
        <v>440</v>
      </c>
    </row>
    <row r="70" spans="1:15">
      <c r="A70" s="95" t="s">
        <v>304</v>
      </c>
    </row>
    <row r="71" spans="1:15">
      <c r="A71" s="102" t="s">
        <v>306</v>
      </c>
    </row>
    <row r="72" spans="1:15">
      <c r="A72" s="119" t="s">
        <v>305</v>
      </c>
    </row>
    <row r="73" spans="1:15">
      <c r="A73" s="95" t="s">
        <v>309</v>
      </c>
    </row>
    <row r="74" spans="1:15">
      <c r="A74" s="119" t="s">
        <v>311</v>
      </c>
    </row>
    <row r="75" spans="1:15">
      <c r="A75" s="119"/>
    </row>
    <row r="76" spans="1:15" s="96" customFormat="1">
      <c r="A76" s="125" t="s">
        <v>33</v>
      </c>
    </row>
    <row r="77" spans="1:15">
      <c r="A77" s="101" t="s">
        <v>22</v>
      </c>
    </row>
    <row r="78" spans="1:15">
      <c r="A78" s="101" t="s">
        <v>34</v>
      </c>
    </row>
    <row r="79" spans="1:15">
      <c r="A79" s="101" t="s">
        <v>35</v>
      </c>
    </row>
    <row r="80" spans="1:15">
      <c r="A80" s="101" t="s">
        <v>36</v>
      </c>
    </row>
    <row r="81" spans="1:15" ht="22" customHeight="1">
      <c r="A81" s="140" t="s">
        <v>37</v>
      </c>
      <c r="O81" s="91"/>
    </row>
    <row r="82" spans="1:15">
      <c r="A82" s="101" t="s">
        <v>38</v>
      </c>
    </row>
    <row r="83" spans="1:15">
      <c r="A83" s="122" t="s">
        <v>39</v>
      </c>
    </row>
    <row r="84" spans="1:15" ht="22" customHeight="1">
      <c r="A84" s="102" t="s">
        <v>429</v>
      </c>
      <c r="O84" s="91"/>
    </row>
    <row r="85" spans="1:15">
      <c r="A85" s="119" t="s">
        <v>40</v>
      </c>
    </row>
    <row r="86" spans="1:15">
      <c r="A86" s="95" t="s">
        <v>304</v>
      </c>
    </row>
    <row r="87" spans="1:15">
      <c r="A87" s="102" t="s">
        <v>306</v>
      </c>
    </row>
    <row r="88" spans="1:15">
      <c r="A88" s="119" t="s">
        <v>307</v>
      </c>
    </row>
    <row r="89" spans="1:15">
      <c r="A89" s="95" t="s">
        <v>308</v>
      </c>
    </row>
    <row r="90" spans="1:15">
      <c r="A90" s="119" t="s">
        <v>310</v>
      </c>
    </row>
    <row r="93" spans="1:15" s="96" customFormat="1">
      <c r="A93" s="125" t="s">
        <v>31</v>
      </c>
    </row>
    <row r="94" spans="1:15">
      <c r="A94" s="101" t="s">
        <v>22</v>
      </c>
    </row>
    <row r="95" spans="1:15">
      <c r="A95" s="101" t="s">
        <v>32</v>
      </c>
    </row>
    <row r="96" spans="1:15">
      <c r="A96" s="101" t="s">
        <v>24</v>
      </c>
    </row>
    <row r="97" spans="1:15">
      <c r="A97" s="101" t="s">
        <v>25</v>
      </c>
    </row>
    <row r="98" spans="1:15">
      <c r="A98" s="101" t="s">
        <v>26</v>
      </c>
    </row>
    <row r="99" spans="1:15" ht="22" customHeight="1">
      <c r="A99" s="140" t="s">
        <v>27</v>
      </c>
      <c r="O99" s="91"/>
    </row>
    <row r="100" spans="1:15">
      <c r="A100" s="121" t="s">
        <v>28</v>
      </c>
    </row>
    <row r="101" spans="1:15">
      <c r="A101" s="121" t="s">
        <v>30</v>
      </c>
    </row>
    <row r="102" spans="1:15" ht="22" customHeight="1">
      <c r="A102" s="102" t="s">
        <v>429</v>
      </c>
      <c r="O102" s="91"/>
    </row>
    <row r="103" spans="1:15">
      <c r="A103" s="119" t="s">
        <v>440</v>
      </c>
    </row>
    <row r="104" spans="1:15">
      <c r="A104" s="95" t="s">
        <v>304</v>
      </c>
    </row>
    <row r="105" spans="1:15">
      <c r="A105" s="102" t="s">
        <v>306</v>
      </c>
    </row>
    <row r="106" spans="1:15">
      <c r="A106" s="119" t="s">
        <v>305</v>
      </c>
    </row>
    <row r="107" spans="1:15">
      <c r="A107" s="95" t="s">
        <v>309</v>
      </c>
    </row>
    <row r="108" spans="1:15">
      <c r="A108" s="119" t="s">
        <v>311</v>
      </c>
    </row>
    <row r="109" spans="1:15">
      <c r="A109" s="119"/>
    </row>
    <row r="110" spans="1:15" s="96" customFormat="1">
      <c r="A110" s="125" t="s">
        <v>21</v>
      </c>
    </row>
    <row r="111" spans="1:15">
      <c r="A111" s="101" t="s">
        <v>22</v>
      </c>
    </row>
    <row r="112" spans="1:15">
      <c r="A112" s="101" t="s">
        <v>23</v>
      </c>
    </row>
    <row r="113" spans="1:15">
      <c r="A113" s="101" t="s">
        <v>24</v>
      </c>
    </row>
    <row r="114" spans="1:15">
      <c r="A114" s="101" t="s">
        <v>25</v>
      </c>
      <c r="O114" s="138"/>
    </row>
    <row r="115" spans="1:15">
      <c r="A115" s="101" t="s">
        <v>26</v>
      </c>
      <c r="O115" s="91"/>
    </row>
    <row r="116" spans="1:15" ht="22" customHeight="1">
      <c r="A116" s="140" t="s">
        <v>27</v>
      </c>
      <c r="O116" s="91"/>
    </row>
    <row r="117" spans="1:15">
      <c r="A117" s="121" t="s">
        <v>28</v>
      </c>
      <c r="O117" s="91"/>
    </row>
    <row r="118" spans="1:15">
      <c r="A118" s="121" t="s">
        <v>29</v>
      </c>
      <c r="O118" s="91"/>
    </row>
    <row r="119" spans="1:15">
      <c r="A119" s="121" t="s">
        <v>312</v>
      </c>
      <c r="O119" s="91"/>
    </row>
    <row r="120" spans="1:15">
      <c r="A120" s="121" t="s">
        <v>313</v>
      </c>
      <c r="O120" s="91"/>
    </row>
    <row r="121" spans="1:15">
      <c r="A121" s="121" t="s">
        <v>314</v>
      </c>
      <c r="O121" s="91"/>
    </row>
    <row r="122" spans="1:15">
      <c r="A122" s="121" t="s">
        <v>315</v>
      </c>
      <c r="O122" s="91"/>
    </row>
    <row r="123" spans="1:15">
      <c r="A123" s="121" t="s">
        <v>30</v>
      </c>
      <c r="O123" s="91"/>
    </row>
    <row r="124" spans="1:15" ht="22" customHeight="1">
      <c r="A124" s="102" t="s">
        <v>429</v>
      </c>
      <c r="O124" s="91"/>
    </row>
    <row r="125" spans="1:15">
      <c r="A125" s="119" t="s">
        <v>440</v>
      </c>
    </row>
    <row r="126" spans="1:15">
      <c r="A126" s="95" t="s">
        <v>304</v>
      </c>
    </row>
    <row r="127" spans="1:15">
      <c r="A127" s="102" t="s">
        <v>306</v>
      </c>
    </row>
    <row r="128" spans="1:15">
      <c r="A128" s="119" t="s">
        <v>305</v>
      </c>
    </row>
    <row r="129" spans="1:14">
      <c r="A129" s="95" t="s">
        <v>309</v>
      </c>
    </row>
    <row r="130" spans="1:14">
      <c r="A130" s="119" t="s">
        <v>311</v>
      </c>
    </row>
    <row r="134" spans="1:14">
      <c r="A134" s="97" t="s">
        <v>44</v>
      </c>
      <c r="B134" s="94"/>
      <c r="C134" s="94"/>
      <c r="D134" s="94"/>
      <c r="E134" s="94"/>
      <c r="F134" s="94"/>
      <c r="G134" s="94"/>
      <c r="H134" s="94"/>
      <c r="I134" s="94"/>
      <c r="J134" s="94"/>
      <c r="K134" s="94"/>
      <c r="L134" s="94"/>
      <c r="M134" s="94"/>
      <c r="N134" s="94"/>
    </row>
    <row r="135" spans="1:14">
      <c r="A135" s="100" t="s">
        <v>45</v>
      </c>
    </row>
    <row r="136" spans="1:14">
      <c r="A136" s="101" t="s">
        <v>316</v>
      </c>
    </row>
    <row r="137" spans="1:14">
      <c r="A137" s="101"/>
    </row>
    <row r="138" spans="1:14">
      <c r="A138" s="100" t="s">
        <v>46</v>
      </c>
    </row>
    <row r="139" spans="1:14">
      <c r="A139" s="101" t="s">
        <v>317</v>
      </c>
    </row>
    <row r="140" spans="1:14">
      <c r="A140" s="101" t="s">
        <v>47</v>
      </c>
    </row>
    <row r="141" spans="1:14">
      <c r="A141" s="101"/>
    </row>
    <row r="142" spans="1:14">
      <c r="A142" s="100" t="s">
        <v>48</v>
      </c>
    </row>
    <row r="143" spans="1:14">
      <c r="A143" s="101" t="s">
        <v>441</v>
      </c>
    </row>
    <row r="144" spans="1:14">
      <c r="A144" s="101" t="s">
        <v>49</v>
      </c>
    </row>
    <row r="145" spans="1:14">
      <c r="A145" s="101" t="s">
        <v>50</v>
      </c>
    </row>
    <row r="146" spans="1:14">
      <c r="A146" s="101" t="s">
        <v>51</v>
      </c>
    </row>
    <row r="147" spans="1:14">
      <c r="A147" s="101"/>
    </row>
    <row r="149" spans="1:14">
      <c r="A149" s="97" t="s">
        <v>52</v>
      </c>
      <c r="B149" s="94"/>
      <c r="C149" s="94"/>
      <c r="D149" s="94"/>
      <c r="E149" s="94"/>
      <c r="F149" s="94"/>
      <c r="G149" s="94"/>
      <c r="H149" s="94"/>
      <c r="I149" s="94"/>
      <c r="J149" s="94"/>
      <c r="K149" s="94"/>
      <c r="L149" s="94"/>
      <c r="M149" s="94"/>
      <c r="N149" s="94"/>
    </row>
    <row r="150" spans="1:14">
      <c r="A150" s="100" t="s">
        <v>45</v>
      </c>
    </row>
    <row r="151" spans="1:14">
      <c r="A151" s="101" t="s">
        <v>53</v>
      </c>
    </row>
    <row r="152" spans="1:14">
      <c r="A152" s="101" t="s">
        <v>54</v>
      </c>
    </row>
    <row r="153" spans="1:14">
      <c r="A153" s="101"/>
    </row>
    <row r="154" spans="1:14">
      <c r="A154" s="100" t="s">
        <v>46</v>
      </c>
    </row>
    <row r="155" spans="1:14">
      <c r="A155" s="101" t="s">
        <v>55</v>
      </c>
    </row>
    <row r="156" spans="1:14">
      <c r="A156" s="101"/>
    </row>
    <row r="157" spans="1:14">
      <c r="A157" s="100" t="s">
        <v>48</v>
      </c>
    </row>
    <row r="158" spans="1:14" s="98" customFormat="1">
      <c r="A158" s="102" t="s">
        <v>56</v>
      </c>
    </row>
    <row r="159" spans="1:14">
      <c r="A159" s="101" t="s">
        <v>57</v>
      </c>
    </row>
    <row r="160" spans="1:14">
      <c r="A160" s="101" t="s">
        <v>58</v>
      </c>
    </row>
    <row r="162" spans="1:14">
      <c r="A162" s="100" t="s">
        <v>59</v>
      </c>
    </row>
    <row r="163" spans="1:14">
      <c r="A163" s="103" t="s">
        <v>60</v>
      </c>
    </row>
    <row r="164" spans="1:14">
      <c r="A164" s="103" t="s">
        <v>442</v>
      </c>
    </row>
    <row r="165" spans="1:14">
      <c r="A165" s="101"/>
    </row>
    <row r="167" spans="1:14">
      <c r="A167" s="97" t="s">
        <v>61</v>
      </c>
      <c r="B167" s="94"/>
      <c r="C167" s="94"/>
      <c r="D167" s="94"/>
      <c r="E167" s="94"/>
      <c r="F167" s="94"/>
      <c r="G167" s="94"/>
      <c r="H167" s="94"/>
      <c r="I167" s="94"/>
      <c r="J167" s="94"/>
      <c r="K167" s="94"/>
      <c r="L167" s="94"/>
      <c r="M167" s="94"/>
      <c r="N167" s="94"/>
    </row>
    <row r="168" spans="1:14">
      <c r="A168" s="103" t="s">
        <v>443</v>
      </c>
    </row>
    <row r="169" spans="1:14">
      <c r="A169" s="103" t="s">
        <v>62</v>
      </c>
    </row>
    <row r="170" spans="1:14">
      <c r="A170" s="103" t="s">
        <v>444</v>
      </c>
    </row>
    <row r="171" spans="1:14">
      <c r="A171" s="103" t="s">
        <v>445</v>
      </c>
    </row>
    <row r="172" spans="1:14">
      <c r="A172" s="103" t="s">
        <v>446</v>
      </c>
    </row>
    <row r="173" spans="1:14">
      <c r="A173" s="103"/>
    </row>
    <row r="174" spans="1:14">
      <c r="A174" s="103"/>
    </row>
    <row r="175" spans="1:14">
      <c r="A175" s="97" t="s">
        <v>63</v>
      </c>
      <c r="B175" s="94"/>
      <c r="C175" s="94"/>
      <c r="D175" s="94"/>
      <c r="E175" s="94"/>
      <c r="F175" s="94"/>
      <c r="G175" s="94"/>
      <c r="H175" s="94"/>
      <c r="I175" s="94"/>
      <c r="J175" s="94"/>
      <c r="K175" s="94"/>
      <c r="L175" s="94"/>
      <c r="M175" s="94"/>
      <c r="N175" s="94"/>
    </row>
    <row r="176" spans="1:14">
      <c r="A176" s="101" t="s">
        <v>318</v>
      </c>
    </row>
    <row r="177" spans="1:1">
      <c r="A177" s="101"/>
    </row>
    <row r="178" spans="1:1">
      <c r="A178" s="102" t="s">
        <v>64</v>
      </c>
    </row>
    <row r="179" spans="1:1">
      <c r="A179" s="101" t="s">
        <v>319</v>
      </c>
    </row>
    <row r="180" spans="1:1">
      <c r="A180" s="101" t="s">
        <v>65</v>
      </c>
    </row>
    <row r="181" spans="1:1" ht="22" customHeight="1">
      <c r="A181" s="141" t="s">
        <v>447</v>
      </c>
    </row>
    <row r="182" spans="1:1">
      <c r="A182" s="103" t="s">
        <v>448</v>
      </c>
    </row>
    <row r="183" spans="1:1">
      <c r="A183" s="101" t="s">
        <v>66</v>
      </c>
    </row>
    <row r="184" spans="1:1">
      <c r="A184" s="101"/>
    </row>
    <row r="185" spans="1:1">
      <c r="A185" s="101" t="s">
        <v>67</v>
      </c>
    </row>
    <row r="186" spans="1:1">
      <c r="A186" s="101" t="s">
        <v>68</v>
      </c>
    </row>
    <row r="187" spans="1:1">
      <c r="A187" s="101"/>
    </row>
    <row r="188" spans="1:1">
      <c r="A188" s="102" t="s">
        <v>69</v>
      </c>
    </row>
    <row r="189" spans="1:1">
      <c r="A189" s="95" t="s">
        <v>70</v>
      </c>
    </row>
    <row r="190" spans="1:1">
      <c r="A190" s="95" t="s">
        <v>72</v>
      </c>
    </row>
    <row r="191" spans="1:1">
      <c r="A191" s="95" t="s">
        <v>320</v>
      </c>
    </row>
    <row r="192" spans="1:1">
      <c r="A192" s="95" t="s">
        <v>321</v>
      </c>
    </row>
    <row r="194" spans="1:14">
      <c r="A194" s="102" t="s">
        <v>71</v>
      </c>
    </row>
    <row r="195" spans="1:14">
      <c r="A195" s="95" t="s">
        <v>70</v>
      </c>
    </row>
    <row r="196" spans="1:14">
      <c r="A196" s="95" t="s">
        <v>72</v>
      </c>
    </row>
    <row r="197" spans="1:14">
      <c r="A197" s="95" t="s">
        <v>73</v>
      </c>
    </row>
    <row r="198" spans="1:14">
      <c r="A198" s="95" t="s">
        <v>74</v>
      </c>
    </row>
    <row r="200" spans="1:14">
      <c r="A200" s="101"/>
    </row>
    <row r="201" spans="1:14">
      <c r="A201" s="97" t="s">
        <v>75</v>
      </c>
      <c r="B201" s="94"/>
      <c r="C201" s="94"/>
      <c r="D201" s="94"/>
      <c r="E201" s="94"/>
      <c r="F201" s="94"/>
      <c r="G201" s="94"/>
      <c r="H201" s="94"/>
      <c r="I201" s="94"/>
      <c r="J201" s="94"/>
      <c r="K201" s="94"/>
      <c r="L201" s="94"/>
      <c r="M201" s="94"/>
      <c r="N201" s="94"/>
    </row>
    <row r="202" spans="1:14">
      <c r="A202" s="101" t="s">
        <v>76</v>
      </c>
    </row>
    <row r="203" spans="1:14">
      <c r="A203" s="101" t="s">
        <v>449</v>
      </c>
    </row>
    <row r="204" spans="1:14">
      <c r="A204" s="101"/>
    </row>
    <row r="205" spans="1:14">
      <c r="A205" s="101" t="s">
        <v>450</v>
      </c>
    </row>
    <row r="206" spans="1:14">
      <c r="A206" s="101" t="s">
        <v>451</v>
      </c>
    </row>
    <row r="207" spans="1:14">
      <c r="A207" s="101"/>
    </row>
    <row r="208" spans="1:14">
      <c r="A208" s="100" t="s">
        <v>77</v>
      </c>
    </row>
    <row r="209" spans="1:14">
      <c r="A209" s="101" t="s">
        <v>78</v>
      </c>
    </row>
    <row r="210" spans="1:14">
      <c r="A210" s="101" t="s">
        <v>79</v>
      </c>
    </row>
    <row r="211" spans="1:14">
      <c r="A211" s="103" t="s">
        <v>322</v>
      </c>
    </row>
    <row r="214" spans="1:14">
      <c r="A214" s="97" t="s">
        <v>323</v>
      </c>
      <c r="B214" s="94"/>
      <c r="C214" s="94"/>
      <c r="D214" s="94"/>
      <c r="E214" s="94"/>
      <c r="F214" s="94"/>
      <c r="G214" s="94"/>
      <c r="H214" s="94"/>
      <c r="I214" s="94"/>
      <c r="J214" s="94"/>
      <c r="K214" s="94"/>
      <c r="L214" s="94"/>
      <c r="M214" s="94"/>
      <c r="N214" s="94"/>
    </row>
    <row r="215" spans="1:14">
      <c r="A215" s="100" t="s">
        <v>77</v>
      </c>
    </row>
    <row r="216" spans="1:14">
      <c r="A216" s="101" t="s">
        <v>324</v>
      </c>
    </row>
    <row r="217" spans="1:14">
      <c r="A217" s="101"/>
    </row>
    <row r="218" spans="1:14">
      <c r="A218" s="100" t="s">
        <v>80</v>
      </c>
    </row>
    <row r="219" spans="1:14">
      <c r="A219" s="122" t="s">
        <v>452</v>
      </c>
    </row>
    <row r="220" spans="1:14" s="119" customFormat="1">
      <c r="A220" s="123"/>
    </row>
    <row r="221" spans="1:14">
      <c r="A221" s="101"/>
    </row>
    <row r="222" spans="1:14">
      <c r="A222" s="100" t="s">
        <v>81</v>
      </c>
    </row>
    <row r="223" spans="1:14">
      <c r="A223" s="101"/>
    </row>
    <row r="224" spans="1:14">
      <c r="A224" s="125" t="s">
        <v>82</v>
      </c>
    </row>
    <row r="225" spans="1:2">
      <c r="A225" s="101" t="s">
        <v>453</v>
      </c>
    </row>
    <row r="226" spans="1:2">
      <c r="A226" s="101"/>
    </row>
    <row r="227" spans="1:2">
      <c r="A227" s="125" t="s">
        <v>83</v>
      </c>
    </row>
    <row r="228" spans="1:2">
      <c r="A228" s="102" t="s">
        <v>84</v>
      </c>
    </row>
    <row r="229" spans="1:2">
      <c r="A229" s="126" t="s">
        <v>85</v>
      </c>
      <c r="B229" s="103" t="s">
        <v>86</v>
      </c>
    </row>
    <row r="230" spans="1:2">
      <c r="B230" s="103"/>
    </row>
    <row r="231" spans="1:2">
      <c r="A231" s="101" t="s">
        <v>325</v>
      </c>
    </row>
    <row r="232" spans="1:2">
      <c r="A232" s="103" t="s">
        <v>85</v>
      </c>
      <c r="B232" s="103" t="s">
        <v>87</v>
      </c>
    </row>
    <row r="233" spans="1:2">
      <c r="A233" s="103"/>
      <c r="B233" s="103" t="s">
        <v>430</v>
      </c>
    </row>
    <row r="234" spans="1:2">
      <c r="A234" s="103" t="s">
        <v>85</v>
      </c>
      <c r="B234" s="103" t="s">
        <v>327</v>
      </c>
    </row>
    <row r="235" spans="1:2">
      <c r="A235" s="103"/>
      <c r="B235" s="103" t="s">
        <v>88</v>
      </c>
    </row>
    <row r="236" spans="1:2">
      <c r="A236" s="100"/>
    </row>
    <row r="237" spans="1:2">
      <c r="A237" s="125" t="s">
        <v>89</v>
      </c>
    </row>
    <row r="238" spans="1:2">
      <c r="A238" s="103" t="s">
        <v>90</v>
      </c>
    </row>
    <row r="239" spans="1:2">
      <c r="A239" s="103" t="s">
        <v>431</v>
      </c>
    </row>
    <row r="240" spans="1:2" ht="7" customHeight="1">
      <c r="A240" s="125"/>
    </row>
    <row r="241" spans="1:2">
      <c r="A241" s="103" t="s">
        <v>85</v>
      </c>
      <c r="B241" s="95" t="s">
        <v>91</v>
      </c>
    </row>
    <row r="242" spans="1:2">
      <c r="A242" s="103" t="s">
        <v>85</v>
      </c>
      <c r="B242" s="95" t="s">
        <v>454</v>
      </c>
    </row>
    <row r="243" spans="1:2">
      <c r="A243" s="103" t="s">
        <v>85</v>
      </c>
      <c r="B243" s="95" t="s">
        <v>92</v>
      </c>
    </row>
    <row r="244" spans="1:2">
      <c r="A244" s="103"/>
    </row>
    <row r="245" spans="1:2">
      <c r="A245" s="103" t="s">
        <v>326</v>
      </c>
    </row>
    <row r="246" spans="1:2" ht="7" customHeight="1">
      <c r="A246" s="125"/>
    </row>
    <row r="247" spans="1:2">
      <c r="A247" s="103" t="s">
        <v>85</v>
      </c>
      <c r="B247" s="95" t="s">
        <v>93</v>
      </c>
    </row>
    <row r="248" spans="1:2">
      <c r="A248" s="103"/>
      <c r="B248" s="103" t="s">
        <v>94</v>
      </c>
    </row>
    <row r="249" spans="1:2">
      <c r="A249" s="103" t="s">
        <v>85</v>
      </c>
      <c r="B249" s="95" t="s">
        <v>95</v>
      </c>
    </row>
    <row r="250" spans="1:2">
      <c r="A250" s="103"/>
      <c r="B250" s="95" t="s">
        <v>94</v>
      </c>
    </row>
    <row r="251" spans="1:2">
      <c r="A251" s="103" t="s">
        <v>85</v>
      </c>
      <c r="B251" s="95" t="s">
        <v>328</v>
      </c>
    </row>
    <row r="252" spans="1:2">
      <c r="A252" s="103"/>
      <c r="B252" s="95" t="s">
        <v>94</v>
      </c>
    </row>
    <row r="253" spans="1:2">
      <c r="A253" s="103" t="s">
        <v>96</v>
      </c>
    </row>
    <row r="254" spans="1:2">
      <c r="A254" s="103"/>
    </row>
    <row r="255" spans="1:2">
      <c r="A255" s="100" t="s">
        <v>97</v>
      </c>
    </row>
    <row r="256" spans="1:2">
      <c r="A256" s="101" t="s">
        <v>98</v>
      </c>
    </row>
    <row r="257" spans="1:1">
      <c r="A257" s="95" t="s">
        <v>99</v>
      </c>
    </row>
    <row r="258" spans="1:1">
      <c r="A258" s="95" t="s">
        <v>100</v>
      </c>
    </row>
  </sheetData>
  <sheetProtection insertColumns="0" insertRows="0"/>
  <mergeCells count="10">
    <mergeCell ref="A10:D10"/>
    <mergeCell ref="A11:D11"/>
    <mergeCell ref="A12:D12"/>
    <mergeCell ref="F13:H13"/>
    <mergeCell ref="A4:D4"/>
    <mergeCell ref="A5:D5"/>
    <mergeCell ref="A6:D6"/>
    <mergeCell ref="A7:D7"/>
    <mergeCell ref="A8:D8"/>
    <mergeCell ref="A9:D9"/>
  </mergeCells>
  <hyperlinks>
    <hyperlink ref="A10" location="'Wegleitung Kalkulation'!A118" display="Geräte / Anlagen" xr:uid="{110A5E77-9696-C545-8AAE-AFA7BF65DB0C}"/>
    <hyperlink ref="A4" location="'Wegleitung Kalkulation'!A15" display="Erläuterungen" xr:uid="{AB1B37A4-E975-3042-8069-C23901587A94}"/>
    <hyperlink ref="A5" location="'Wegleitung Kalkulation'!A26" display="Projekt-Bezeichnung" xr:uid="{3FCA8B09-1F04-0744-A89D-4A85E1435E14}"/>
    <hyperlink ref="A7" location="'Wegleitung Kalkulation'!A77" display="Sachkosten" xr:uid="{09E3D36A-C80F-8B48-98EF-7F0CFBB73BA4}"/>
    <hyperlink ref="A8" location="'Wegleitung Kalkulation'!A91" display="Subcontracting" xr:uid="{E7C35999-0132-2645-B20B-2B40452938E2}"/>
    <hyperlink ref="A11" location="'Wegleitung Kalkulation'!A138" display="Kalkulation Overhead" xr:uid="{DE0B2509-9AC2-394D-90B0-C761E2838DA2}"/>
    <hyperlink ref="A6" location="'Wegleitung Kalkulation'!A33" display="Personalkosten" xr:uid="{CAD392F5-72A4-7A4C-A423-4509324462E6}"/>
    <hyperlink ref="A9" location="'Wegleitung Kalkulation'!A109" display="Praxispartner" xr:uid="{D85B8334-CE87-7748-B9D4-8D369C28D86B}"/>
    <hyperlink ref="A11:C11" location="'Wegleitung Kalkulation'!A171" display="Kalkulation Overhead" xr:uid="{2133C9DA-4655-754A-AB67-F2A032EE1151}"/>
    <hyperlink ref="A7:C7" location="'Wegleitung Kalkulation'!A101" display="Sachkosten" xr:uid="{8E91197B-DA02-3749-BD37-DEE00CBBA95A}"/>
    <hyperlink ref="A8:C8" location="'Wegleitung Kalkulation'!A116" display="Subcontracting" xr:uid="{D37FD1CA-6574-BF48-A419-444313B0C86D}"/>
    <hyperlink ref="A9:C9" location="'Wegleitung Kalkulation'!A134" display="Praxispartner" xr:uid="{75E0DB57-08C8-EC41-8FE1-D0151C3260FA}"/>
    <hyperlink ref="A10:D10" location="'Wegleitung Kalkulation'!A159" display="Geräte / Anlagen / Infrastruktur" xr:uid="{4E2BA9C2-D4D1-8C45-BEE2-803C5053F582}"/>
    <hyperlink ref="A7:D7" location="'Wegleitung Kalkulation'!A118" display="Sachkosten" xr:uid="{E426BE62-F9BA-DD43-8D06-F9CFB6B6F64B}"/>
    <hyperlink ref="A8:D8" location="'Wegleitung Kalkulation'!A133" display="Subcontracting" xr:uid="{F1817BAD-B6A4-4443-A3CF-A614E453DEAB}"/>
    <hyperlink ref="A9:D9" location="'Wegleitung Kalkulation'!A151" display="Praxispartner" xr:uid="{5CECBF29-0355-4644-9013-3379BD1EBA70}"/>
    <hyperlink ref="A11:D11" location="'Wegleitung Kalkulation'!A185" display="Kalkulation Overhead" xr:uid="{A3E8E40D-859C-C84B-B911-17F9CB411D08}"/>
    <hyperlink ref="A12:D12" location="'Wegleitung Kalkulation'!A198" display="Infos zu Projekt-Finanzierung" xr:uid="{0CCBA647-4F86-5441-B9BB-DDBE06E6B1B8}"/>
  </hyperlinks>
  <pageMargins left="0.7" right="0.7" top="0.78740157499999996" bottom="0.78740157499999996" header="0.3" footer="0.3"/>
  <pageSetup paperSize="9" scale="62" fitToHeight="0" orientation="landscape" horizontalDpi="0" verticalDpi="0"/>
  <headerFooter>
    <oddHeader>&amp;C&amp;"Calibri Bold,Fett"&amp;18&amp;K000000DIZH CALCULATION GUIDE for Innovationsprogramme Calculation</oddHeader>
    <oddFooter>&amp;C&amp;"Calibri,Standard"&amp;K000000&amp;P / &amp;N&amp;R&amp;"Calibri,Standard"&amp;K000000last amendment: 17.05.2022 / ds</oddFooter>
  </headerFooter>
  <rowBreaks count="3" manualBreakCount="3">
    <brk id="32" max="16383" man="1"/>
    <brk id="75" max="16383" man="1"/>
    <brk id="213"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78F3-60DB-DC40-A3E7-B56240FEF4D0}">
  <sheetPr>
    <tabColor theme="5" tint="0.79998168889431442"/>
    <outlinePr summaryRight="0"/>
    <pageSetUpPr fitToPage="1"/>
  </sheetPr>
  <dimension ref="A1:S96"/>
  <sheetViews>
    <sheetView topLeftCell="B1" zoomScale="120" zoomScaleNormal="120" workbookViewId="0">
      <pane ySplit="10" topLeftCell="A11" activePane="bottomLeft" state="frozen"/>
      <selection activeCell="B9" sqref="B9"/>
      <selection pane="bottomLeft" activeCell="P47" sqref="P47"/>
    </sheetView>
  </sheetViews>
  <sheetFormatPr baseColWidth="10" defaultColWidth="10.83203125" defaultRowHeight="16" outlineLevelRow="1" outlineLevelCol="1"/>
  <cols>
    <col min="1" max="1" width="44.83203125" style="95" customWidth="1"/>
    <col min="2" max="2" width="15.83203125" style="104" customWidth="1"/>
    <col min="3" max="3" width="8" style="106" bestFit="1" customWidth="1"/>
    <col min="4" max="4" width="2.5" style="95" bestFit="1" customWidth="1"/>
    <col min="5" max="5" width="13.83203125" style="104" customWidth="1" outlineLevel="1"/>
    <col min="6" max="6" width="5.6640625" style="105" bestFit="1" customWidth="1" outlineLevel="1"/>
    <col min="7" max="7" width="2.5" style="95" bestFit="1" customWidth="1"/>
    <col min="8" max="8" width="13.83203125" style="104" customWidth="1" outlineLevel="1"/>
    <col min="9" max="9" width="5.6640625" style="105" bestFit="1" customWidth="1" outlineLevel="1"/>
    <col min="10" max="10" width="2.5" style="95" bestFit="1" customWidth="1"/>
    <col min="11" max="11" width="13.83203125" style="104" customWidth="1" outlineLevel="1"/>
    <col min="12" max="12" width="5.6640625" style="105" bestFit="1" customWidth="1" outlineLevel="1"/>
    <col min="13" max="13" width="2.5" style="95" bestFit="1" customWidth="1"/>
    <col min="14" max="14" width="13.83203125" style="104" customWidth="1" outlineLevel="1"/>
    <col min="15" max="15" width="6" style="95" bestFit="1" customWidth="1" outlineLevel="1"/>
    <col min="16" max="16" width="68.1640625" style="95" bestFit="1" customWidth="1"/>
    <col min="17" max="16384" width="10.83203125" style="95"/>
  </cols>
  <sheetData>
    <row r="1" spans="1:16">
      <c r="A1" s="175" t="s">
        <v>387</v>
      </c>
      <c r="B1" s="176"/>
      <c r="C1" s="177" t="s">
        <v>388</v>
      </c>
      <c r="D1" s="178"/>
      <c r="E1" s="344"/>
      <c r="F1" s="178"/>
      <c r="G1" s="344"/>
      <c r="H1" s="345"/>
      <c r="I1" s="345"/>
      <c r="J1" s="172"/>
      <c r="K1" s="179" t="s">
        <v>389</v>
      </c>
      <c r="L1" s="333"/>
      <c r="M1" s="172"/>
      <c r="N1" s="173"/>
      <c r="O1" s="172"/>
      <c r="P1" s="172"/>
    </row>
    <row r="2" spans="1:16">
      <c r="A2" s="346"/>
      <c r="B2" s="347"/>
      <c r="C2" s="347"/>
      <c r="D2" s="347"/>
      <c r="E2" s="348"/>
      <c r="F2" s="349"/>
      <c r="G2" s="347"/>
      <c r="H2" s="348"/>
      <c r="I2" s="349"/>
      <c r="J2" s="347"/>
      <c r="K2" s="342" t="s">
        <v>376</v>
      </c>
      <c r="L2" s="350"/>
      <c r="M2" s="342"/>
      <c r="N2" s="342"/>
      <c r="O2" s="342"/>
      <c r="P2" s="342"/>
    </row>
    <row r="3" spans="1:16" ht="5" customHeight="1"/>
    <row r="4" spans="1:16" s="172" customFormat="1" ht="16" customHeight="1">
      <c r="A4" s="264"/>
      <c r="B4" s="171" t="s">
        <v>3</v>
      </c>
      <c r="C4" s="171"/>
      <c r="E4" s="265"/>
      <c r="F4" s="171" t="s">
        <v>286</v>
      </c>
      <c r="G4" s="171"/>
      <c r="H4" s="171"/>
      <c r="I4" s="266"/>
      <c r="K4" s="267">
        <f>E4+(K5*365)</f>
        <v>0</v>
      </c>
      <c r="L4" s="171" t="s">
        <v>385</v>
      </c>
      <c r="M4" s="171"/>
      <c r="N4" s="171"/>
      <c r="O4" s="171"/>
    </row>
    <row r="5" spans="1:16" s="172" customFormat="1" ht="16" customHeight="1">
      <c r="A5" s="264"/>
      <c r="B5" s="171" t="s">
        <v>383</v>
      </c>
      <c r="C5" s="171"/>
      <c r="E5" s="268">
        <f>Personalkosten!D4</f>
        <v>0</v>
      </c>
      <c r="F5" s="171" t="s">
        <v>288</v>
      </c>
      <c r="G5" s="171"/>
      <c r="H5" s="171"/>
      <c r="I5" s="266"/>
      <c r="K5" s="269">
        <f>IFERROR(E5/12,0)</f>
        <v>0</v>
      </c>
      <c r="L5" s="171" t="s">
        <v>386</v>
      </c>
      <c r="M5" s="171"/>
      <c r="N5" s="171"/>
      <c r="O5" s="171"/>
    </row>
    <row r="6" spans="1:16" s="172" customFormat="1">
      <c r="A6" s="264"/>
      <c r="B6" s="171" t="s">
        <v>384</v>
      </c>
      <c r="C6" s="171"/>
      <c r="I6" s="266"/>
      <c r="K6" s="173"/>
      <c r="L6" s="174"/>
      <c r="N6" s="173"/>
    </row>
    <row r="7" spans="1:16" s="272" customFormat="1">
      <c r="A7" s="270"/>
      <c r="B7" s="271"/>
      <c r="C7" s="271"/>
      <c r="E7" s="172"/>
      <c r="F7" s="172"/>
      <c r="G7" s="172"/>
      <c r="H7" s="172"/>
      <c r="I7" s="266"/>
      <c r="K7" s="266"/>
      <c r="L7" s="273"/>
      <c r="N7" s="266"/>
    </row>
    <row r="8" spans="1:16" s="172" customFormat="1" ht="6" customHeight="1">
      <c r="A8" s="179"/>
      <c r="F8" s="180"/>
      <c r="I8" s="180"/>
      <c r="L8" s="180"/>
    </row>
    <row r="9" spans="1:16" s="172" customFormat="1" ht="17" customHeight="1">
      <c r="B9" s="173"/>
      <c r="C9" s="181"/>
      <c r="D9" s="359"/>
      <c r="E9" s="280">
        <f>IFERROR(E64/$B64, 0)</f>
        <v>0</v>
      </c>
      <c r="F9" s="281"/>
      <c r="G9" s="359" t="s">
        <v>101</v>
      </c>
      <c r="H9" s="280">
        <f>IFERROR(H64/$B64, 0)</f>
        <v>0</v>
      </c>
      <c r="I9" s="281"/>
      <c r="J9" s="359" t="s">
        <v>102</v>
      </c>
      <c r="K9" s="280">
        <f>IFERROR(K64/$B64, 0)</f>
        <v>0</v>
      </c>
      <c r="L9" s="281"/>
      <c r="M9" s="359" t="s">
        <v>103</v>
      </c>
      <c r="N9" s="280">
        <f>IFERROR(N64/$B64, 0)</f>
        <v>0</v>
      </c>
      <c r="O9" s="281"/>
      <c r="P9" s="357" t="s">
        <v>390</v>
      </c>
    </row>
    <row r="10" spans="1:16" s="182" customFormat="1" ht="32" customHeight="1" collapsed="1">
      <c r="A10" s="306" t="s">
        <v>104</v>
      </c>
      <c r="B10" s="307" t="s">
        <v>105</v>
      </c>
      <c r="C10" s="308" t="s">
        <v>106</v>
      </c>
      <c r="D10" s="359"/>
      <c r="E10" s="274" t="s">
        <v>107</v>
      </c>
      <c r="F10" s="282"/>
      <c r="G10" s="359"/>
      <c r="H10" s="274" t="s">
        <v>101</v>
      </c>
      <c r="I10" s="282"/>
      <c r="J10" s="359"/>
      <c r="K10" s="274" t="s">
        <v>102</v>
      </c>
      <c r="L10" s="282"/>
      <c r="M10" s="359"/>
      <c r="N10" s="274" t="s">
        <v>108</v>
      </c>
      <c r="O10" s="282"/>
      <c r="P10" s="358"/>
    </row>
    <row r="11" spans="1:16" outlineLevel="1">
      <c r="A11" s="283" t="s">
        <v>109</v>
      </c>
      <c r="B11" s="284">
        <f t="shared" ref="B11:B18" si="0">SUM(E11,H11,K11,N11)</f>
        <v>0</v>
      </c>
      <c r="C11" s="285">
        <f t="shared" ref="C11:C18" si="1">IFERROR(B11/B$20, 0)</f>
        <v>0</v>
      </c>
      <c r="E11" s="107">
        <f>SUM(Personalkosten!H25)</f>
        <v>0</v>
      </c>
      <c r="H11" s="107"/>
      <c r="K11" s="107"/>
      <c r="N11" s="107"/>
      <c r="O11" s="105"/>
      <c r="P11" s="301" t="s">
        <v>391</v>
      </c>
    </row>
    <row r="12" spans="1:16" outlineLevel="1">
      <c r="A12" s="283" t="s">
        <v>110</v>
      </c>
      <c r="B12" s="284">
        <f t="shared" si="0"/>
        <v>0</v>
      </c>
      <c r="C12" s="285">
        <f t="shared" si="1"/>
        <v>0</v>
      </c>
      <c r="E12" s="107"/>
      <c r="H12" s="107">
        <f>SUM(Personalkosten!H42)</f>
        <v>0</v>
      </c>
      <c r="K12" s="107"/>
      <c r="N12" s="107"/>
      <c r="O12" s="105"/>
      <c r="P12" s="301" t="s">
        <v>391</v>
      </c>
    </row>
    <row r="13" spans="1:16" outlineLevel="1">
      <c r="A13" s="283" t="s">
        <v>111</v>
      </c>
      <c r="B13" s="284">
        <f t="shared" si="0"/>
        <v>0</v>
      </c>
      <c r="C13" s="285">
        <f>IFERROR(B13/B$20, 0)</f>
        <v>0</v>
      </c>
      <c r="E13" s="107"/>
      <c r="H13" s="107"/>
      <c r="K13" s="107">
        <f>SUM(Personalkosten!H59)</f>
        <v>0</v>
      </c>
      <c r="N13" s="107"/>
      <c r="O13" s="105"/>
      <c r="P13" s="301" t="s">
        <v>391</v>
      </c>
    </row>
    <row r="14" spans="1:16" outlineLevel="1">
      <c r="A14" s="283" t="s">
        <v>112</v>
      </c>
      <c r="B14" s="284">
        <f t="shared" si="0"/>
        <v>0</v>
      </c>
      <c r="C14" s="285">
        <f>IFERROR(B14/B$20, 0)</f>
        <v>0</v>
      </c>
      <c r="E14" s="107"/>
      <c r="H14" s="107"/>
      <c r="K14" s="107"/>
      <c r="N14" s="107">
        <f>SUM(Personalkosten!H76)</f>
        <v>0</v>
      </c>
      <c r="O14" s="105"/>
      <c r="P14" s="301" t="s">
        <v>391</v>
      </c>
    </row>
    <row r="15" spans="1:16" outlineLevel="1">
      <c r="A15" s="286" t="s">
        <v>113</v>
      </c>
      <c r="B15" s="284">
        <f t="shared" si="0"/>
        <v>0</v>
      </c>
      <c r="C15" s="285">
        <f t="shared" si="1"/>
        <v>0</v>
      </c>
      <c r="E15" s="108"/>
      <c r="H15" s="108"/>
      <c r="K15" s="108"/>
      <c r="N15" s="108"/>
      <c r="O15" s="105"/>
      <c r="P15" s="301" t="s">
        <v>392</v>
      </c>
    </row>
    <row r="16" spans="1:16" outlineLevel="1">
      <c r="A16" s="286" t="s">
        <v>113</v>
      </c>
      <c r="B16" s="284">
        <f t="shared" si="0"/>
        <v>0</v>
      </c>
      <c r="C16" s="285">
        <f t="shared" si="1"/>
        <v>0</v>
      </c>
      <c r="E16" s="108"/>
      <c r="H16" s="108"/>
      <c r="K16" s="108"/>
      <c r="N16" s="108"/>
      <c r="O16" s="105"/>
      <c r="P16" s="301" t="s">
        <v>392</v>
      </c>
    </row>
    <row r="17" spans="1:16" outlineLevel="1">
      <c r="A17" s="286" t="s">
        <v>113</v>
      </c>
      <c r="B17" s="284">
        <f t="shared" si="0"/>
        <v>0</v>
      </c>
      <c r="C17" s="285">
        <f>IFERROR(B17/B$20, 0)</f>
        <v>0</v>
      </c>
      <c r="E17" s="108"/>
      <c r="H17" s="108"/>
      <c r="K17" s="108"/>
      <c r="N17" s="108"/>
      <c r="O17" s="105"/>
      <c r="P17" s="301" t="s">
        <v>392</v>
      </c>
    </row>
    <row r="18" spans="1:16" outlineLevel="1">
      <c r="A18" s="286" t="s">
        <v>113</v>
      </c>
      <c r="B18" s="284">
        <f t="shared" si="0"/>
        <v>0</v>
      </c>
      <c r="C18" s="285">
        <f t="shared" si="1"/>
        <v>0</v>
      </c>
      <c r="E18" s="108"/>
      <c r="H18" s="108"/>
      <c r="K18" s="108"/>
      <c r="N18" s="108"/>
      <c r="O18" s="105"/>
      <c r="P18" s="301" t="s">
        <v>392</v>
      </c>
    </row>
    <row r="19" spans="1:16" ht="10.5" customHeight="1" outlineLevel="1">
      <c r="A19" s="287" t="s">
        <v>114</v>
      </c>
      <c r="B19" s="288"/>
      <c r="C19" s="289"/>
      <c r="E19" s="275"/>
      <c r="H19" s="275"/>
      <c r="K19" s="275"/>
      <c r="N19" s="275"/>
      <c r="O19" s="105"/>
      <c r="P19" s="145"/>
    </row>
    <row r="20" spans="1:16" s="184" customFormat="1" ht="19">
      <c r="A20" s="290" t="s">
        <v>115</v>
      </c>
      <c r="B20" s="291">
        <f>SUM(B11:B19)</f>
        <v>0</v>
      </c>
      <c r="C20" s="292">
        <f>IFERROR(B20/B$61, 0)</f>
        <v>0</v>
      </c>
      <c r="D20" s="183"/>
      <c r="E20" s="276">
        <f>SUM(E11:E19)</f>
        <v>0</v>
      </c>
      <c r="F20" s="305">
        <f>IFERROR(E20/E$61, 0)</f>
        <v>0</v>
      </c>
      <c r="G20" s="183"/>
      <c r="H20" s="276">
        <f>SUM(H11:H19)</f>
        <v>0</v>
      </c>
      <c r="I20" s="305">
        <f>IFERROR(H20/H$61, 0)</f>
        <v>0</v>
      </c>
      <c r="J20" s="183"/>
      <c r="K20" s="276">
        <f>SUM(K11:K19)</f>
        <v>0</v>
      </c>
      <c r="L20" s="305">
        <f>IFERROR(K20/K$61, 0)</f>
        <v>0</v>
      </c>
      <c r="M20" s="183"/>
      <c r="N20" s="276">
        <f>SUM(N11:N19)</f>
        <v>0</v>
      </c>
      <c r="O20" s="305">
        <f>IFERROR(N20/N$61, 0)</f>
        <v>0</v>
      </c>
      <c r="P20" s="302"/>
    </row>
    <row r="21" spans="1:16" s="184" customFormat="1" ht="19">
      <c r="A21" s="315"/>
      <c r="B21" s="316"/>
      <c r="C21" s="314"/>
      <c r="D21" s="183"/>
      <c r="E21" s="313"/>
      <c r="F21" s="312"/>
      <c r="G21" s="183"/>
      <c r="H21" s="313"/>
      <c r="I21" s="312"/>
      <c r="J21" s="183"/>
      <c r="K21" s="313"/>
      <c r="L21" s="312"/>
      <c r="M21" s="183"/>
      <c r="N21" s="316"/>
      <c r="O21" s="312"/>
      <c r="P21" s="317"/>
    </row>
    <row r="22" spans="1:16" outlineLevel="1">
      <c r="A22" s="293" t="s">
        <v>113</v>
      </c>
      <c r="B22" s="284">
        <f t="shared" ref="B22:B27" si="2">SUM(E22,H22,K22,N22)</f>
        <v>0</v>
      </c>
      <c r="C22" s="285">
        <f t="shared" ref="C22:C27" si="3">IFERROR(B22/B$29, 0)</f>
        <v>0</v>
      </c>
      <c r="E22" s="146"/>
      <c r="H22" s="146"/>
      <c r="K22" s="146">
        <v>0</v>
      </c>
      <c r="N22" s="146"/>
      <c r="O22" s="105"/>
      <c r="P22" s="303" t="s">
        <v>392</v>
      </c>
    </row>
    <row r="23" spans="1:16" outlineLevel="1">
      <c r="A23" s="293" t="s">
        <v>113</v>
      </c>
      <c r="B23" s="284">
        <f t="shared" si="2"/>
        <v>0</v>
      </c>
      <c r="C23" s="285">
        <f t="shared" si="3"/>
        <v>0</v>
      </c>
      <c r="E23" s="146"/>
      <c r="H23" s="146"/>
      <c r="K23" s="146"/>
      <c r="N23" s="146"/>
      <c r="O23" s="105"/>
      <c r="P23" s="303" t="s">
        <v>392</v>
      </c>
    </row>
    <row r="24" spans="1:16" outlineLevel="1">
      <c r="A24" s="293" t="s">
        <v>113</v>
      </c>
      <c r="B24" s="284">
        <f t="shared" si="2"/>
        <v>0</v>
      </c>
      <c r="C24" s="285">
        <f t="shared" si="3"/>
        <v>0</v>
      </c>
      <c r="E24" s="146"/>
      <c r="H24" s="146"/>
      <c r="K24" s="146"/>
      <c r="N24" s="146"/>
      <c r="O24" s="105"/>
      <c r="P24" s="303" t="s">
        <v>392</v>
      </c>
    </row>
    <row r="25" spans="1:16" outlineLevel="1">
      <c r="A25" s="293" t="s">
        <v>113</v>
      </c>
      <c r="B25" s="284">
        <f t="shared" si="2"/>
        <v>0</v>
      </c>
      <c r="C25" s="285">
        <f t="shared" si="3"/>
        <v>0</v>
      </c>
      <c r="E25" s="146"/>
      <c r="H25" s="146"/>
      <c r="K25" s="146"/>
      <c r="N25" s="146"/>
      <c r="O25" s="105"/>
      <c r="P25" s="303" t="s">
        <v>392</v>
      </c>
    </row>
    <row r="26" spans="1:16" outlineLevel="1">
      <c r="A26" s="293" t="s">
        <v>113</v>
      </c>
      <c r="B26" s="284">
        <f t="shared" si="2"/>
        <v>0</v>
      </c>
      <c r="C26" s="285">
        <f t="shared" si="3"/>
        <v>0</v>
      </c>
      <c r="E26" s="146"/>
      <c r="H26" s="146"/>
      <c r="K26" s="146"/>
      <c r="N26" s="146"/>
      <c r="O26" s="105"/>
      <c r="P26" s="303" t="s">
        <v>392</v>
      </c>
    </row>
    <row r="27" spans="1:16" outlineLevel="1">
      <c r="A27" s="293" t="s">
        <v>113</v>
      </c>
      <c r="B27" s="284">
        <f t="shared" si="2"/>
        <v>0</v>
      </c>
      <c r="C27" s="285">
        <f t="shared" si="3"/>
        <v>0</v>
      </c>
      <c r="E27" s="146"/>
      <c r="H27" s="146"/>
      <c r="K27" s="146"/>
      <c r="N27" s="146"/>
      <c r="O27" s="105"/>
      <c r="P27" s="303" t="s">
        <v>392</v>
      </c>
    </row>
    <row r="28" spans="1:16" ht="11" customHeight="1" outlineLevel="1">
      <c r="A28" s="294" t="s">
        <v>393</v>
      </c>
      <c r="B28" s="288"/>
      <c r="C28" s="289"/>
      <c r="E28" s="147"/>
      <c r="H28" s="147"/>
      <c r="K28" s="147"/>
      <c r="N28" s="147"/>
      <c r="O28" s="105"/>
      <c r="P28" s="147"/>
    </row>
    <row r="29" spans="1:16" s="184" customFormat="1" ht="19">
      <c r="A29" s="295" t="s">
        <v>394</v>
      </c>
      <c r="B29" s="296">
        <f>SUM(B22:B28)</f>
        <v>0</v>
      </c>
      <c r="C29" s="297">
        <f>IFERROR(B29/B$61, 0)</f>
        <v>0</v>
      </c>
      <c r="D29" s="183"/>
      <c r="E29" s="277">
        <f>SUM(E22:E28)</f>
        <v>0</v>
      </c>
      <c r="F29" s="278"/>
      <c r="G29" s="183"/>
      <c r="H29" s="277">
        <f>SUM(H22:H28)</f>
        <v>0</v>
      </c>
      <c r="I29" s="278"/>
      <c r="J29" s="183"/>
      <c r="K29" s="277">
        <f>SUM(K22:K28)</f>
        <v>0</v>
      </c>
      <c r="L29" s="278"/>
      <c r="M29" s="183"/>
      <c r="N29" s="277">
        <f>SUM(N22:N28)</f>
        <v>0</v>
      </c>
      <c r="O29" s="278"/>
      <c r="P29" s="304"/>
    </row>
    <row r="30" spans="1:16" s="184" customFormat="1" ht="19">
      <c r="A30" s="315"/>
      <c r="B30" s="316"/>
      <c r="C30" s="314"/>
      <c r="D30" s="183"/>
      <c r="E30" s="313"/>
      <c r="F30" s="312"/>
      <c r="G30" s="183"/>
      <c r="H30" s="316"/>
      <c r="I30" s="312"/>
      <c r="J30" s="183"/>
      <c r="K30" s="316"/>
      <c r="L30" s="312"/>
      <c r="M30" s="183"/>
      <c r="N30" s="316"/>
      <c r="O30" s="312"/>
      <c r="P30" s="317"/>
    </row>
    <row r="31" spans="1:16" outlineLevel="1">
      <c r="A31" s="286" t="s">
        <v>395</v>
      </c>
      <c r="B31" s="284">
        <f>SUM(E31,H31,K31,N31)</f>
        <v>0</v>
      </c>
      <c r="C31" s="285">
        <f>IFERROR(B31/B$37, 0)</f>
        <v>0</v>
      </c>
      <c r="E31" s="108"/>
      <c r="H31" s="108"/>
      <c r="K31" s="108"/>
      <c r="N31" s="108"/>
      <c r="O31" s="105"/>
      <c r="P31" s="301" t="s">
        <v>400</v>
      </c>
    </row>
    <row r="32" spans="1:16" outlineLevel="1">
      <c r="A32" s="286" t="s">
        <v>396</v>
      </c>
      <c r="B32" s="284">
        <f>SUM(E32,H32,K32,N32)</f>
        <v>0</v>
      </c>
      <c r="C32" s="285">
        <f>IFERROR(B32/B$37, 0)</f>
        <v>0</v>
      </c>
      <c r="E32" s="108"/>
      <c r="H32" s="108"/>
      <c r="K32" s="108"/>
      <c r="N32" s="108"/>
      <c r="O32" s="105"/>
      <c r="P32" s="301" t="s">
        <v>400</v>
      </c>
    </row>
    <row r="33" spans="1:16" outlineLevel="1">
      <c r="A33" s="286" t="s">
        <v>397</v>
      </c>
      <c r="B33" s="284">
        <f>SUM(E33,H33,K33,N33)</f>
        <v>0</v>
      </c>
      <c r="C33" s="285">
        <f>IFERROR(B33/B$37, 0)</f>
        <v>0</v>
      </c>
      <c r="E33" s="108"/>
      <c r="H33" s="108"/>
      <c r="K33" s="108"/>
      <c r="N33" s="108"/>
      <c r="O33" s="105"/>
      <c r="P33" s="301" t="s">
        <v>400</v>
      </c>
    </row>
    <row r="34" spans="1:16" outlineLevel="1">
      <c r="A34" s="286" t="s">
        <v>398</v>
      </c>
      <c r="B34" s="284">
        <f>SUM(E34,H34,K34,N34)</f>
        <v>0</v>
      </c>
      <c r="C34" s="285">
        <f>IFERROR(B34/B$37, 0)</f>
        <v>0</v>
      </c>
      <c r="E34" s="108"/>
      <c r="H34" s="108"/>
      <c r="K34" s="108"/>
      <c r="N34" s="108"/>
      <c r="O34" s="105"/>
      <c r="P34" s="301" t="s">
        <v>400</v>
      </c>
    </row>
    <row r="35" spans="1:16" outlineLevel="1">
      <c r="A35" s="286"/>
      <c r="B35" s="284">
        <f>SUM(E35,H35,K35,N35)</f>
        <v>0</v>
      </c>
      <c r="C35" s="285">
        <f>IFERROR(B35/B$37, 0)</f>
        <v>0</v>
      </c>
      <c r="E35" s="108"/>
      <c r="H35" s="108"/>
      <c r="K35" s="108"/>
      <c r="N35" s="108"/>
      <c r="O35" s="105"/>
      <c r="P35" s="301" t="s">
        <v>401</v>
      </c>
    </row>
    <row r="36" spans="1:16" ht="11" customHeight="1" outlineLevel="1">
      <c r="A36" s="287" t="s">
        <v>399</v>
      </c>
      <c r="B36" s="288"/>
      <c r="C36" s="289"/>
      <c r="E36" s="145"/>
      <c r="H36" s="145"/>
      <c r="K36" s="145"/>
      <c r="N36" s="145"/>
      <c r="O36" s="105"/>
      <c r="P36" s="145"/>
    </row>
    <row r="37" spans="1:16" s="184" customFormat="1" ht="19">
      <c r="A37" s="290" t="s">
        <v>116</v>
      </c>
      <c r="B37" s="291">
        <f>SUM(B31:B36)</f>
        <v>0</v>
      </c>
      <c r="C37" s="292">
        <f>IFERROR(B37/B$61, 0)</f>
        <v>0</v>
      </c>
      <c r="D37" s="183"/>
      <c r="E37" s="276">
        <f>SUM(E31:E36)</f>
        <v>0</v>
      </c>
      <c r="F37" s="305"/>
      <c r="G37" s="183"/>
      <c r="H37" s="276">
        <f>SUM(H31:H36)</f>
        <v>0</v>
      </c>
      <c r="I37" s="305"/>
      <c r="J37" s="183"/>
      <c r="K37" s="276">
        <f>SUM(K31:K36)</f>
        <v>0</v>
      </c>
      <c r="L37" s="305"/>
      <c r="M37" s="183"/>
      <c r="N37" s="276">
        <f>SUM(N31:N36)</f>
        <v>0</v>
      </c>
      <c r="O37" s="305"/>
      <c r="P37" s="302"/>
    </row>
    <row r="38" spans="1:16" s="184" customFormat="1" ht="19">
      <c r="A38" s="315"/>
      <c r="B38" s="316"/>
      <c r="C38" s="314"/>
      <c r="D38" s="183"/>
      <c r="E38" s="316"/>
      <c r="F38" s="312"/>
      <c r="G38" s="183"/>
      <c r="H38" s="316"/>
      <c r="I38" s="312"/>
      <c r="J38" s="183"/>
      <c r="K38" s="316"/>
      <c r="L38" s="312"/>
      <c r="M38" s="183"/>
      <c r="N38" s="316"/>
      <c r="O38" s="318"/>
      <c r="P38" s="317"/>
    </row>
    <row r="39" spans="1:16" outlineLevel="1">
      <c r="A39" s="293" t="s">
        <v>113</v>
      </c>
      <c r="B39" s="284">
        <f>SUM(E39,H39,K39,N39)</f>
        <v>0</v>
      </c>
      <c r="C39" s="285">
        <f>IFERROR(B39/B$45, 0)</f>
        <v>0</v>
      </c>
      <c r="E39" s="146"/>
      <c r="H39" s="146"/>
      <c r="K39" s="146"/>
      <c r="N39" s="146"/>
      <c r="O39" s="105"/>
      <c r="P39" s="303" t="s">
        <v>400</v>
      </c>
    </row>
    <row r="40" spans="1:16" outlineLevel="1">
      <c r="A40" s="293" t="s">
        <v>113</v>
      </c>
      <c r="B40" s="284">
        <f>SUM(E40,H40,K40,N40)</f>
        <v>0</v>
      </c>
      <c r="C40" s="285">
        <f>IFERROR(B40/B$45, 0)</f>
        <v>0</v>
      </c>
      <c r="E40" s="146"/>
      <c r="H40" s="146"/>
      <c r="K40" s="146"/>
      <c r="N40" s="146"/>
      <c r="O40" s="105"/>
      <c r="P40" s="303" t="s">
        <v>400</v>
      </c>
    </row>
    <row r="41" spans="1:16" outlineLevel="1">
      <c r="A41" s="293" t="s">
        <v>113</v>
      </c>
      <c r="B41" s="284">
        <f>SUM(E41,H41,K41,N41)</f>
        <v>0</v>
      </c>
      <c r="C41" s="285">
        <f>IFERROR(B41/B$45, 0)</f>
        <v>0</v>
      </c>
      <c r="E41" s="146"/>
      <c r="H41" s="146"/>
      <c r="K41" s="146"/>
      <c r="N41" s="146"/>
      <c r="O41" s="105"/>
      <c r="P41" s="303" t="s">
        <v>400</v>
      </c>
    </row>
    <row r="42" spans="1:16" outlineLevel="1">
      <c r="A42" s="293" t="s">
        <v>113</v>
      </c>
      <c r="B42" s="284">
        <f>SUM(E42,H42,K42,N42)</f>
        <v>0</v>
      </c>
      <c r="C42" s="285">
        <f>IFERROR(B42/B$45, 0)</f>
        <v>0</v>
      </c>
      <c r="E42" s="146"/>
      <c r="H42" s="146"/>
      <c r="K42" s="146"/>
      <c r="N42" s="146"/>
      <c r="O42" s="105"/>
      <c r="P42" s="303" t="s">
        <v>400</v>
      </c>
    </row>
    <row r="43" spans="1:16" outlineLevel="1">
      <c r="A43" s="293" t="s">
        <v>113</v>
      </c>
      <c r="B43" s="284">
        <f>SUM(E43,H43,K43,N43)</f>
        <v>0</v>
      </c>
      <c r="C43" s="285">
        <f>IFERROR(B43/B$45, 0)</f>
        <v>0</v>
      </c>
      <c r="E43" s="146"/>
      <c r="H43" s="146"/>
      <c r="K43" s="146"/>
      <c r="N43" s="146"/>
      <c r="O43" s="105"/>
      <c r="P43" s="303" t="s">
        <v>401</v>
      </c>
    </row>
    <row r="44" spans="1:16" ht="11" customHeight="1" outlineLevel="1">
      <c r="A44" s="294" t="s">
        <v>402</v>
      </c>
      <c r="B44" s="288"/>
      <c r="C44" s="289"/>
      <c r="E44" s="147"/>
      <c r="H44" s="147"/>
      <c r="K44" s="147"/>
      <c r="N44" s="147"/>
      <c r="O44" s="105"/>
      <c r="P44" s="147"/>
    </row>
    <row r="45" spans="1:16" s="184" customFormat="1" ht="19">
      <c r="A45" s="295" t="s">
        <v>403</v>
      </c>
      <c r="B45" s="296">
        <f>SUM(B39:B44)</f>
        <v>0</v>
      </c>
      <c r="C45" s="297">
        <f>IFERROR(B45/B$61, 0)</f>
        <v>0</v>
      </c>
      <c r="D45" s="183"/>
      <c r="E45" s="277">
        <f>SUM(E39:E44)</f>
        <v>0</v>
      </c>
      <c r="F45" s="278"/>
      <c r="G45" s="183"/>
      <c r="H45" s="277">
        <f>SUM(H39:H44)</f>
        <v>0</v>
      </c>
      <c r="I45" s="278"/>
      <c r="J45" s="183"/>
      <c r="K45" s="277">
        <f>SUM(K39:K44)</f>
        <v>0</v>
      </c>
      <c r="L45" s="278"/>
      <c r="M45" s="183"/>
      <c r="N45" s="277">
        <f>SUM(N39:N44)</f>
        <v>0</v>
      </c>
      <c r="O45" s="278"/>
      <c r="P45" s="304"/>
    </row>
    <row r="46" spans="1:16" s="184" customFormat="1" ht="19">
      <c r="A46" s="315"/>
      <c r="B46" s="316"/>
      <c r="C46" s="314"/>
      <c r="D46" s="183"/>
      <c r="E46" s="316"/>
      <c r="F46" s="312"/>
      <c r="G46" s="183"/>
      <c r="H46" s="316"/>
      <c r="I46" s="312"/>
      <c r="J46" s="183"/>
      <c r="K46" s="316"/>
      <c r="L46" s="312"/>
      <c r="M46" s="183"/>
      <c r="N46" s="316"/>
      <c r="O46" s="312"/>
      <c r="P46" s="317"/>
    </row>
    <row r="47" spans="1:16" outlineLevel="1">
      <c r="A47" s="286" t="s">
        <v>404</v>
      </c>
      <c r="B47" s="284">
        <f t="shared" ref="B47:B52" si="4">SUM(E47,H47,K47,N47)</f>
        <v>0</v>
      </c>
      <c r="C47" s="285">
        <f t="shared" ref="C47:C52" si="5">IFERROR(B47/B$54, 0)</f>
        <v>0</v>
      </c>
      <c r="E47" s="108"/>
      <c r="H47" s="108"/>
      <c r="K47" s="108"/>
      <c r="N47" s="108"/>
      <c r="O47" s="105"/>
      <c r="P47" s="301" t="s">
        <v>408</v>
      </c>
    </row>
    <row r="48" spans="1:16" outlineLevel="1">
      <c r="A48" s="286" t="s">
        <v>405</v>
      </c>
      <c r="B48" s="284">
        <f t="shared" si="4"/>
        <v>0</v>
      </c>
      <c r="C48" s="285">
        <f t="shared" si="5"/>
        <v>0</v>
      </c>
      <c r="E48" s="108"/>
      <c r="H48" s="108"/>
      <c r="K48" s="108"/>
      <c r="N48" s="108"/>
      <c r="O48" s="105"/>
      <c r="P48" s="301" t="s">
        <v>408</v>
      </c>
    </row>
    <row r="49" spans="1:19" outlineLevel="1">
      <c r="A49" s="286" t="s">
        <v>113</v>
      </c>
      <c r="B49" s="284">
        <f t="shared" si="4"/>
        <v>0</v>
      </c>
      <c r="C49" s="285">
        <f t="shared" si="5"/>
        <v>0</v>
      </c>
      <c r="E49" s="108"/>
      <c r="H49" s="108"/>
      <c r="K49" s="108"/>
      <c r="N49" s="108"/>
      <c r="O49" s="105"/>
      <c r="P49" s="301" t="s">
        <v>408</v>
      </c>
    </row>
    <row r="50" spans="1:19" outlineLevel="1">
      <c r="A50" s="286" t="s">
        <v>113</v>
      </c>
      <c r="B50" s="284">
        <f t="shared" si="4"/>
        <v>0</v>
      </c>
      <c r="C50" s="285">
        <f t="shared" si="5"/>
        <v>0</v>
      </c>
      <c r="E50" s="108"/>
      <c r="H50" s="108"/>
      <c r="K50" s="108"/>
      <c r="N50" s="108"/>
      <c r="O50" s="105"/>
      <c r="P50" s="301" t="s">
        <v>408</v>
      </c>
    </row>
    <row r="51" spans="1:19" outlineLevel="1">
      <c r="A51" s="286" t="s">
        <v>113</v>
      </c>
      <c r="B51" s="284">
        <f t="shared" si="4"/>
        <v>0</v>
      </c>
      <c r="C51" s="285">
        <f t="shared" si="5"/>
        <v>0</v>
      </c>
      <c r="E51" s="108"/>
      <c r="H51" s="108"/>
      <c r="K51" s="108"/>
      <c r="N51" s="108"/>
      <c r="O51" s="105"/>
      <c r="P51" s="301" t="s">
        <v>408</v>
      </c>
    </row>
    <row r="52" spans="1:19" outlineLevel="1">
      <c r="A52" s="286" t="s">
        <v>113</v>
      </c>
      <c r="B52" s="284">
        <f t="shared" si="4"/>
        <v>0</v>
      </c>
      <c r="C52" s="285">
        <f t="shared" si="5"/>
        <v>0</v>
      </c>
      <c r="E52" s="108"/>
      <c r="H52" s="108"/>
      <c r="K52" s="108"/>
      <c r="N52" s="108"/>
      <c r="O52" s="105"/>
      <c r="P52" s="301" t="s">
        <v>408</v>
      </c>
    </row>
    <row r="53" spans="1:19" ht="11" customHeight="1" outlineLevel="1">
      <c r="A53" s="287" t="s">
        <v>406</v>
      </c>
      <c r="B53" s="288"/>
      <c r="C53" s="289"/>
      <c r="E53" s="145"/>
      <c r="H53" s="145"/>
      <c r="K53" s="145"/>
      <c r="N53" s="145"/>
      <c r="O53" s="105"/>
      <c r="P53" s="145"/>
    </row>
    <row r="54" spans="1:19" s="184" customFormat="1" ht="19">
      <c r="A54" s="298" t="s">
        <v>407</v>
      </c>
      <c r="B54" s="299">
        <f>SUM(B47:B53)</f>
        <v>0</v>
      </c>
      <c r="C54" s="300">
        <f>IFERROR(B54/B$61, 0)</f>
        <v>0</v>
      </c>
      <c r="D54" s="183"/>
      <c r="E54" s="279">
        <f>SUM(E47:E53)</f>
        <v>0</v>
      </c>
      <c r="F54" s="305"/>
      <c r="G54" s="183"/>
      <c r="H54" s="279">
        <f>SUM(H47:H53)</f>
        <v>0</v>
      </c>
      <c r="I54" s="305"/>
      <c r="J54" s="183"/>
      <c r="K54" s="279">
        <f>SUM(K47:K53)</f>
        <v>0</v>
      </c>
      <c r="L54" s="305"/>
      <c r="M54" s="183"/>
      <c r="N54" s="279">
        <f>SUM(N47:N53)</f>
        <v>0</v>
      </c>
      <c r="O54" s="305"/>
      <c r="P54" s="302" t="s">
        <v>409</v>
      </c>
    </row>
    <row r="55" spans="1:19" s="172" customFormat="1" ht="8" customHeight="1"/>
    <row r="56" spans="1:19" s="184" customFormat="1" ht="19">
      <c r="A56" s="185" t="s">
        <v>410</v>
      </c>
      <c r="B56" s="186">
        <f>SUM(B20,B29,B37,B45,B54)</f>
        <v>0</v>
      </c>
      <c r="C56" s="187"/>
      <c r="D56" s="172"/>
      <c r="E56" s="186">
        <f>SUM(E20,E29,E37,E45,E54)</f>
        <v>0</v>
      </c>
      <c r="F56" s="188"/>
      <c r="G56" s="183"/>
      <c r="H56" s="186">
        <f>SUM(H20,H29,H37,H45,H54)</f>
        <v>0</v>
      </c>
      <c r="I56" s="188"/>
      <c r="J56" s="183"/>
      <c r="K56" s="186">
        <f>SUM(K20,K29,K37,K45,K54)</f>
        <v>0</v>
      </c>
      <c r="L56" s="188"/>
      <c r="M56" s="183"/>
      <c r="N56" s="186">
        <f>SUM(N20,N29,N37,N45,N54)</f>
        <v>0</v>
      </c>
      <c r="O56" s="183"/>
      <c r="P56" s="189"/>
    </row>
    <row r="57" spans="1:19" s="195" customFormat="1">
      <c r="A57" s="190" t="s">
        <v>411</v>
      </c>
      <c r="B57" s="191">
        <f>SUM(E57,H57,K57,N57)</f>
        <v>0</v>
      </c>
      <c r="C57" s="192"/>
      <c r="D57" s="172"/>
      <c r="E57" s="191">
        <f>-E45</f>
        <v>0</v>
      </c>
      <c r="F57" s="193"/>
      <c r="G57" s="172"/>
      <c r="H57" s="191">
        <f>-H45</f>
        <v>0</v>
      </c>
      <c r="I57" s="193"/>
      <c r="J57" s="172"/>
      <c r="K57" s="191">
        <f>-K45</f>
        <v>0</v>
      </c>
      <c r="L57" s="193"/>
      <c r="M57" s="172"/>
      <c r="N57" s="191">
        <f>-N45</f>
        <v>0</v>
      </c>
      <c r="O57" s="172"/>
      <c r="P57" s="194"/>
    </row>
    <row r="58" spans="1:19" s="184" customFormat="1" ht="19">
      <c r="A58" s="185" t="s">
        <v>412</v>
      </c>
      <c r="B58" s="186">
        <f>SUM(B56:B57)</f>
        <v>0</v>
      </c>
      <c r="C58" s="187">
        <v>0.8</v>
      </c>
      <c r="D58" s="172"/>
      <c r="E58" s="186">
        <f>SUM(E56:E57)</f>
        <v>0</v>
      </c>
      <c r="F58" s="188"/>
      <c r="G58" s="183"/>
      <c r="H58" s="186">
        <f>SUM(H56:H57)</f>
        <v>0</v>
      </c>
      <c r="I58" s="188"/>
      <c r="J58" s="183"/>
      <c r="K58" s="186">
        <f>SUM(K56:K57)</f>
        <v>0</v>
      </c>
      <c r="L58" s="188"/>
      <c r="M58" s="183"/>
      <c r="N58" s="186">
        <f>SUM(N56:N57)</f>
        <v>0</v>
      </c>
      <c r="O58" s="183"/>
      <c r="P58" s="189"/>
    </row>
    <row r="59" spans="1:19" s="172" customFormat="1" ht="5" customHeight="1">
      <c r="B59" s="196"/>
      <c r="C59" s="197"/>
      <c r="E59" s="196"/>
      <c r="F59" s="174"/>
      <c r="H59" s="196"/>
      <c r="I59" s="174"/>
      <c r="K59" s="196"/>
      <c r="L59" s="174"/>
      <c r="N59" s="196"/>
    </row>
    <row r="60" spans="1:19" s="195" customFormat="1">
      <c r="A60" s="190" t="s">
        <v>117</v>
      </c>
      <c r="B60" s="191">
        <f>B58/0.8*0.2</f>
        <v>0</v>
      </c>
      <c r="C60" s="192">
        <v>0.2</v>
      </c>
      <c r="D60" s="172"/>
      <c r="E60" s="191">
        <f>E58/0.8*0.2</f>
        <v>0</v>
      </c>
      <c r="F60" s="174"/>
      <c r="G60" s="172"/>
      <c r="H60" s="191">
        <f>H58/0.8*0.2</f>
        <v>0</v>
      </c>
      <c r="I60" s="174"/>
      <c r="J60" s="172"/>
      <c r="K60" s="191">
        <f>K58/0.8*0.2</f>
        <v>0</v>
      </c>
      <c r="L60" s="174"/>
      <c r="M60" s="172"/>
      <c r="N60" s="191">
        <f>N58/0.8*0.2</f>
        <v>0</v>
      </c>
      <c r="O60" s="172"/>
      <c r="P60" s="198"/>
    </row>
    <row r="61" spans="1:19" s="204" customFormat="1" ht="20">
      <c r="A61" s="199" t="s">
        <v>413</v>
      </c>
      <c r="B61" s="200">
        <f>SUM(B60,B58)</f>
        <v>0</v>
      </c>
      <c r="C61" s="201">
        <v>1</v>
      </c>
      <c r="D61" s="202"/>
      <c r="E61" s="200">
        <f>SUM(E60,E58)</f>
        <v>0</v>
      </c>
      <c r="F61" s="202"/>
      <c r="G61" s="202"/>
      <c r="H61" s="200">
        <f>SUM(H60,H58)</f>
        <v>0</v>
      </c>
      <c r="I61" s="202"/>
      <c r="J61" s="202"/>
      <c r="K61" s="200">
        <f>SUM(K60,K58)</f>
        <v>0</v>
      </c>
      <c r="L61" s="202"/>
      <c r="M61" s="202"/>
      <c r="N61" s="200">
        <f>SUM(N60,N58)</f>
        <v>0</v>
      </c>
      <c r="O61" s="202"/>
      <c r="P61" s="203"/>
    </row>
    <row r="63" spans="1:19" s="172" customFormat="1" ht="19" collapsed="1">
      <c r="A63" s="185" t="s">
        <v>414</v>
      </c>
      <c r="B63" s="205"/>
      <c r="C63" s="206"/>
      <c r="E63" s="196"/>
      <c r="F63" s="174"/>
      <c r="H63" s="196"/>
      <c r="I63" s="174"/>
      <c r="K63" s="196"/>
      <c r="L63" s="174"/>
      <c r="N63" s="196"/>
      <c r="R63" s="207"/>
      <c r="S63" s="208"/>
    </row>
    <row r="64" spans="1:19" s="195" customFormat="1" ht="33" customHeight="1">
      <c r="A64" s="321" t="s">
        <v>416</v>
      </c>
      <c r="B64" s="191">
        <f>SUM(B61)</f>
        <v>0</v>
      </c>
      <c r="C64" s="192">
        <v>1</v>
      </c>
      <c r="E64" s="191">
        <f>SUM(E61:E61)</f>
        <v>0</v>
      </c>
      <c r="F64" s="209">
        <v>1</v>
      </c>
      <c r="H64" s="191">
        <f>SUM(H61:H61)</f>
        <v>0</v>
      </c>
      <c r="I64" s="209">
        <v>1</v>
      </c>
      <c r="K64" s="191">
        <f>SUM(K61:K61)</f>
        <v>0</v>
      </c>
      <c r="L64" s="209">
        <v>1</v>
      </c>
      <c r="N64" s="191">
        <f>SUM(N61:N61)</f>
        <v>0</v>
      </c>
      <c r="O64" s="209">
        <v>1</v>
      </c>
    </row>
    <row r="65" spans="1:19" s="183" customFormat="1" ht="39" customHeight="1">
      <c r="A65" s="319" t="s">
        <v>417</v>
      </c>
      <c r="B65" s="210">
        <f>B64*50%</f>
        <v>0</v>
      </c>
      <c r="C65" s="211">
        <f>IFERROR(B65/B$64, 0)</f>
        <v>0</v>
      </c>
      <c r="D65" s="184"/>
      <c r="E65" s="210">
        <f>E64*50%</f>
        <v>0</v>
      </c>
      <c r="F65" s="211">
        <f>IFERROR(E65/E$64, 0)</f>
        <v>0</v>
      </c>
      <c r="G65" s="184"/>
      <c r="H65" s="210">
        <f>H64*50%</f>
        <v>0</v>
      </c>
      <c r="I65" s="211">
        <f>IFERROR(H65/H$64, 0)</f>
        <v>0</v>
      </c>
      <c r="J65" s="184"/>
      <c r="K65" s="210">
        <f>K64*50%</f>
        <v>0</v>
      </c>
      <c r="L65" s="211">
        <f>IFERROR(K65/K$64, 0)</f>
        <v>0</v>
      </c>
      <c r="M65" s="184"/>
      <c r="N65" s="210">
        <f>N64*50%</f>
        <v>0</v>
      </c>
      <c r="O65" s="211">
        <f>IFERROR(N65/N$64, 0)</f>
        <v>0</v>
      </c>
    </row>
    <row r="66" spans="1:19" s="195" customFormat="1">
      <c r="A66" s="190" t="s">
        <v>415</v>
      </c>
      <c r="B66" s="191">
        <f>B64-B65</f>
        <v>0</v>
      </c>
      <c r="C66" s="192">
        <f>IFERROR(B66/B$64, 0)</f>
        <v>0</v>
      </c>
      <c r="E66" s="191">
        <f>E64-E65</f>
        <v>0</v>
      </c>
      <c r="F66" s="209">
        <f>IFERROR(E66/E$64, 0)</f>
        <v>0</v>
      </c>
      <c r="H66" s="191">
        <f>H64-H65</f>
        <v>0</v>
      </c>
      <c r="I66" s="209">
        <f>IFERROR(H66/H$64, 0)</f>
        <v>0</v>
      </c>
      <c r="K66" s="191">
        <f>K64-K65</f>
        <v>0</v>
      </c>
      <c r="L66" s="209">
        <f>IFERROR(K66/K$64, 0)</f>
        <v>0</v>
      </c>
      <c r="N66" s="191">
        <f>N64-N65</f>
        <v>0</v>
      </c>
      <c r="O66" s="209">
        <f>IFERROR(N66/N$64, 0)</f>
        <v>0</v>
      </c>
    </row>
    <row r="67" spans="1:19">
      <c r="B67" s="95"/>
      <c r="C67" s="95"/>
      <c r="E67" s="95"/>
      <c r="H67" s="95"/>
      <c r="K67" s="95"/>
      <c r="N67" s="95"/>
      <c r="O67" s="105"/>
    </row>
    <row r="68" spans="1:19" s="172" customFormat="1" ht="23" customHeight="1">
      <c r="A68" s="212" t="s">
        <v>418</v>
      </c>
      <c r="B68" s="213"/>
      <c r="C68" s="214"/>
      <c r="F68" s="174"/>
      <c r="I68" s="174"/>
      <c r="L68" s="174"/>
      <c r="O68" s="174"/>
    </row>
    <row r="69" spans="1:19" s="173" customFormat="1" ht="44" customHeight="1">
      <c r="A69" s="320" t="s">
        <v>420</v>
      </c>
      <c r="B69" s="215">
        <f>SUM(B70:B71)</f>
        <v>0</v>
      </c>
      <c r="C69" s="216">
        <f>SUM(C70:C71)</f>
        <v>0</v>
      </c>
      <c r="D69" s="172"/>
      <c r="E69" s="215">
        <f>SUM(E70:E71)</f>
        <v>0</v>
      </c>
      <c r="F69" s="217">
        <f>SUM(F70:F71)</f>
        <v>0</v>
      </c>
      <c r="G69" s="172"/>
      <c r="H69" s="215">
        <f>SUM(H70:H71)</f>
        <v>0</v>
      </c>
      <c r="I69" s="217">
        <f>SUM(I70:I71)</f>
        <v>0</v>
      </c>
      <c r="J69" s="172"/>
      <c r="K69" s="215">
        <f>SUM(K70:K71)</f>
        <v>0</v>
      </c>
      <c r="L69" s="217">
        <f>SUM(L70:L71)</f>
        <v>0</v>
      </c>
      <c r="M69" s="172"/>
      <c r="N69" s="215">
        <f>SUM(N70:N71)</f>
        <v>0</v>
      </c>
      <c r="O69" s="217">
        <f>SUM(O70:O71)</f>
        <v>0</v>
      </c>
      <c r="P69" s="172"/>
      <c r="Q69" s="172"/>
      <c r="R69" s="172"/>
      <c r="S69" s="172"/>
    </row>
    <row r="70" spans="1:19" s="172" customFormat="1">
      <c r="A70" s="218" t="s">
        <v>118</v>
      </c>
      <c r="B70" s="219">
        <f>SUM(B60)</f>
        <v>0</v>
      </c>
      <c r="C70" s="220">
        <f>IFERROR(B70/B$64, 0)</f>
        <v>0</v>
      </c>
      <c r="E70" s="219">
        <f>SUM(E60:E60)</f>
        <v>0</v>
      </c>
      <c r="F70" s="221">
        <f>IFERROR(E70/E$64, 0)</f>
        <v>0</v>
      </c>
      <c r="H70" s="219">
        <f>SUM(H60:H60)</f>
        <v>0</v>
      </c>
      <c r="I70" s="221">
        <f>IFERROR(H70/H$64, 0)</f>
        <v>0</v>
      </c>
      <c r="K70" s="219">
        <f>SUM(K60:K60)</f>
        <v>0</v>
      </c>
      <c r="L70" s="221">
        <f>IFERROR(K70/K$64, 0)</f>
        <v>0</v>
      </c>
      <c r="N70" s="219">
        <f>SUM(N60:N60)</f>
        <v>0</v>
      </c>
      <c r="O70" s="221">
        <f>IFERROR(N70/N$64, 0)</f>
        <v>0</v>
      </c>
    </row>
    <row r="71" spans="1:19" s="173" customFormat="1">
      <c r="A71" s="222" t="s">
        <v>419</v>
      </c>
      <c r="B71" s="213">
        <f>B66-B70</f>
        <v>0</v>
      </c>
      <c r="C71" s="214">
        <f>IFERROR(B71/B$64, 0)</f>
        <v>0</v>
      </c>
      <c r="D71" s="172"/>
      <c r="E71" s="213">
        <f>E66-E70</f>
        <v>0</v>
      </c>
      <c r="F71" s="223">
        <f>IFERROR(E71/E$64, 0)</f>
        <v>0</v>
      </c>
      <c r="G71" s="172"/>
      <c r="H71" s="213">
        <f>H66-H70</f>
        <v>0</v>
      </c>
      <c r="I71" s="223">
        <f>IFERROR(H71/H$64, 0)</f>
        <v>0</v>
      </c>
      <c r="J71" s="172"/>
      <c r="K71" s="213">
        <f>K66-K70</f>
        <v>0</v>
      </c>
      <c r="L71" s="223">
        <f>IFERROR(K71/K$64, 0)</f>
        <v>0</v>
      </c>
      <c r="M71" s="172"/>
      <c r="N71" s="213">
        <f>N66-N70</f>
        <v>0</v>
      </c>
      <c r="O71" s="223">
        <f>IFERROR(N71/N$64, 0)</f>
        <v>0</v>
      </c>
      <c r="P71" s="172"/>
      <c r="Q71" s="172"/>
      <c r="R71" s="172"/>
      <c r="S71" s="172"/>
    </row>
    <row r="72" spans="1:19" s="118" customFormat="1" ht="11" outlineLevel="1">
      <c r="A72" s="351"/>
      <c r="B72" s="148">
        <f t="shared" ref="B72:B77" si="6">SUM(E72,H72,K72,N72)</f>
        <v>0</v>
      </c>
      <c r="E72" s="128"/>
      <c r="H72" s="128"/>
      <c r="K72" s="128"/>
      <c r="N72" s="128"/>
    </row>
    <row r="73" spans="1:19" s="118" customFormat="1" ht="11" outlineLevel="1">
      <c r="A73" s="351"/>
      <c r="B73" s="148">
        <f t="shared" si="6"/>
        <v>0</v>
      </c>
      <c r="E73" s="128"/>
      <c r="H73" s="128"/>
      <c r="K73" s="128"/>
      <c r="N73" s="128"/>
    </row>
    <row r="74" spans="1:19" s="118" customFormat="1" ht="11" outlineLevel="1">
      <c r="A74" s="351"/>
      <c r="B74" s="148">
        <f t="shared" si="6"/>
        <v>0</v>
      </c>
      <c r="E74" s="128"/>
      <c r="H74" s="128"/>
      <c r="K74" s="128"/>
      <c r="N74" s="128"/>
    </row>
    <row r="75" spans="1:19" s="118" customFormat="1" ht="11" outlineLevel="1">
      <c r="A75" s="351"/>
      <c r="B75" s="148">
        <f t="shared" si="6"/>
        <v>0</v>
      </c>
      <c r="E75" s="128"/>
      <c r="H75" s="128"/>
      <c r="K75" s="128"/>
      <c r="N75" s="128"/>
    </row>
    <row r="76" spans="1:19" s="118" customFormat="1" ht="11" outlineLevel="1">
      <c r="A76" s="351"/>
      <c r="B76" s="148">
        <f t="shared" si="6"/>
        <v>0</v>
      </c>
      <c r="E76" s="128"/>
      <c r="H76" s="128"/>
      <c r="K76" s="128"/>
      <c r="N76" s="128"/>
    </row>
    <row r="77" spans="1:19" s="118" customFormat="1" ht="11" outlineLevel="1">
      <c r="A77" s="351" t="s">
        <v>421</v>
      </c>
      <c r="B77" s="148">
        <f t="shared" si="6"/>
        <v>0</v>
      </c>
      <c r="E77" s="128"/>
      <c r="H77" s="128"/>
      <c r="K77" s="128"/>
      <c r="N77" s="128"/>
    </row>
    <row r="78" spans="1:19">
      <c r="A78" s="352" t="s">
        <v>422</v>
      </c>
      <c r="B78" s="149">
        <f>SUM(B72:B77)</f>
        <v>0</v>
      </c>
      <c r="C78" s="118"/>
      <c r="D78" s="118"/>
      <c r="E78" s="149">
        <f>SUM(E72:E77)</f>
        <v>0</v>
      </c>
      <c r="F78" s="118"/>
      <c r="G78" s="118"/>
      <c r="H78" s="149">
        <f>SUM(H72:H77)</f>
        <v>0</v>
      </c>
      <c r="I78" s="118"/>
      <c r="J78" s="118"/>
      <c r="K78" s="149">
        <f>SUM(K72:K77)</f>
        <v>0</v>
      </c>
      <c r="M78" s="118"/>
      <c r="N78" s="149">
        <f>SUM(N72:N77)</f>
        <v>0</v>
      </c>
      <c r="O78" s="118"/>
    </row>
    <row r="79" spans="1:19">
      <c r="A79" s="310"/>
      <c r="B79" s="311"/>
      <c r="C79" s="118"/>
      <c r="D79" s="118"/>
      <c r="E79" s="311"/>
      <c r="F79" s="118"/>
      <c r="G79" s="118"/>
      <c r="H79" s="311"/>
      <c r="I79" s="118"/>
      <c r="J79" s="118"/>
      <c r="K79" s="311"/>
      <c r="M79" s="118"/>
      <c r="N79" s="311"/>
      <c r="O79" s="118"/>
    </row>
    <row r="80" spans="1:19" s="118" customFormat="1" ht="11" outlineLevel="1">
      <c r="A80" s="353"/>
      <c r="B80" s="148">
        <f t="shared" ref="B80:B85" si="7">SUM(E80,H80,K80,N80)</f>
        <v>0</v>
      </c>
      <c r="E80" s="150"/>
      <c r="H80" s="150"/>
      <c r="K80" s="150"/>
      <c r="N80" s="150"/>
    </row>
    <row r="81" spans="1:19" s="118" customFormat="1" ht="11" outlineLevel="1">
      <c r="A81" s="353"/>
      <c r="B81" s="148">
        <f t="shared" si="7"/>
        <v>0</v>
      </c>
      <c r="E81" s="150"/>
      <c r="H81" s="150"/>
      <c r="K81" s="150"/>
      <c r="N81" s="150"/>
    </row>
    <row r="82" spans="1:19" s="118" customFormat="1" ht="11" outlineLevel="1">
      <c r="A82" s="353"/>
      <c r="B82" s="148">
        <f t="shared" si="7"/>
        <v>0</v>
      </c>
      <c r="E82" s="150"/>
      <c r="H82" s="150"/>
      <c r="K82" s="150"/>
      <c r="N82" s="150"/>
    </row>
    <row r="83" spans="1:19" s="118" customFormat="1" ht="11" outlineLevel="1">
      <c r="A83" s="353"/>
      <c r="B83" s="148">
        <f t="shared" si="7"/>
        <v>0</v>
      </c>
      <c r="E83" s="150"/>
      <c r="H83" s="150"/>
      <c r="K83" s="150"/>
      <c r="N83" s="150"/>
    </row>
    <row r="84" spans="1:19" s="118" customFormat="1" ht="11" outlineLevel="1">
      <c r="A84" s="353"/>
      <c r="B84" s="148">
        <f t="shared" si="7"/>
        <v>0</v>
      </c>
      <c r="E84" s="150"/>
      <c r="H84" s="150"/>
      <c r="K84" s="150"/>
      <c r="N84" s="150"/>
    </row>
    <row r="85" spans="1:19" s="118" customFormat="1" ht="11" outlineLevel="1">
      <c r="A85" s="353" t="s">
        <v>423</v>
      </c>
      <c r="B85" s="148">
        <f t="shared" si="7"/>
        <v>0</v>
      </c>
      <c r="E85" s="150"/>
      <c r="H85" s="150"/>
      <c r="K85" s="150"/>
      <c r="N85" s="150"/>
    </row>
    <row r="86" spans="1:19">
      <c r="A86" s="354" t="s">
        <v>424</v>
      </c>
      <c r="B86" s="151">
        <f>SUM(B80:B85)</f>
        <v>0</v>
      </c>
      <c r="C86" s="118"/>
      <c r="D86" s="118"/>
      <c r="E86" s="151">
        <f>SUM(E80:E85)</f>
        <v>0</v>
      </c>
      <c r="F86" s="118"/>
      <c r="G86" s="118"/>
      <c r="H86" s="151">
        <f>SUM(H80:H85)</f>
        <v>0</v>
      </c>
      <c r="I86" s="118"/>
      <c r="J86" s="118"/>
      <c r="K86" s="151">
        <f>SUM(K80:K85)</f>
        <v>0</v>
      </c>
      <c r="M86" s="118"/>
      <c r="N86" s="151">
        <f>SUM(N80:N85)</f>
        <v>0</v>
      </c>
      <c r="O86" s="118"/>
    </row>
    <row r="87" spans="1:19">
      <c r="A87" s="310"/>
      <c r="B87" s="311"/>
      <c r="C87" s="118"/>
      <c r="D87" s="118"/>
      <c r="E87" s="311"/>
      <c r="F87" s="118"/>
      <c r="G87" s="118"/>
      <c r="H87" s="311"/>
      <c r="I87" s="118"/>
      <c r="J87" s="118"/>
      <c r="K87" s="311"/>
      <c r="M87" s="118"/>
      <c r="N87" s="311"/>
      <c r="O87" s="118"/>
    </row>
    <row r="88" spans="1:19" s="118" customFormat="1" ht="11" outlineLevel="1">
      <c r="A88" s="351"/>
      <c r="B88" s="148">
        <f t="shared" ref="B88:B93" si="8">SUM(E88,H88,K88,N88)</f>
        <v>0</v>
      </c>
      <c r="E88" s="128"/>
      <c r="H88" s="128"/>
      <c r="K88" s="128"/>
      <c r="N88" s="128"/>
    </row>
    <row r="89" spans="1:19" s="118" customFormat="1" ht="11" outlineLevel="1">
      <c r="A89" s="351"/>
      <c r="B89" s="148">
        <f t="shared" si="8"/>
        <v>0</v>
      </c>
      <c r="E89" s="128"/>
      <c r="H89" s="128"/>
      <c r="K89" s="128"/>
      <c r="N89" s="128"/>
    </row>
    <row r="90" spans="1:19" s="118" customFormat="1" ht="11" outlineLevel="1">
      <c r="A90" s="351"/>
      <c r="B90" s="148">
        <f t="shared" si="8"/>
        <v>0</v>
      </c>
      <c r="E90" s="128"/>
      <c r="H90" s="128"/>
      <c r="K90" s="128"/>
      <c r="N90" s="128"/>
    </row>
    <row r="91" spans="1:19" s="118" customFormat="1" ht="11" outlineLevel="1">
      <c r="A91" s="351"/>
      <c r="B91" s="148">
        <f t="shared" si="8"/>
        <v>0</v>
      </c>
      <c r="E91" s="128"/>
      <c r="H91" s="128"/>
      <c r="K91" s="128"/>
      <c r="N91" s="128"/>
    </row>
    <row r="92" spans="1:19" s="118" customFormat="1" ht="11" outlineLevel="1">
      <c r="A92" s="351"/>
      <c r="B92" s="148">
        <f t="shared" si="8"/>
        <v>0</v>
      </c>
      <c r="E92" s="128"/>
      <c r="H92" s="128"/>
      <c r="K92" s="128"/>
      <c r="N92" s="128"/>
    </row>
    <row r="93" spans="1:19" s="118" customFormat="1" ht="11" outlineLevel="1">
      <c r="A93" s="351" t="s">
        <v>425</v>
      </c>
      <c r="B93" s="148">
        <f t="shared" si="8"/>
        <v>0</v>
      </c>
      <c r="E93" s="128"/>
      <c r="H93" s="128"/>
      <c r="K93" s="128"/>
      <c r="N93" s="128"/>
    </row>
    <row r="94" spans="1:19">
      <c r="A94" s="352" t="s">
        <v>426</v>
      </c>
      <c r="B94" s="149">
        <f>SUM(B88:B93)</f>
        <v>0</v>
      </c>
      <c r="C94" s="118"/>
      <c r="D94" s="118"/>
      <c r="E94" s="149">
        <f>SUM(E88:E93)</f>
        <v>0</v>
      </c>
      <c r="F94" s="118"/>
      <c r="G94" s="118"/>
      <c r="H94" s="149">
        <f>SUM(H88:H93)</f>
        <v>0</v>
      </c>
      <c r="I94" s="118"/>
      <c r="J94" s="118"/>
      <c r="K94" s="149">
        <f>SUM(K88:K93)</f>
        <v>0</v>
      </c>
      <c r="M94" s="118"/>
      <c r="N94" s="149">
        <f>SUM(N88:N93)</f>
        <v>0</v>
      </c>
      <c r="O94" s="118"/>
    </row>
    <row r="95" spans="1:19" s="226" customFormat="1" ht="19">
      <c r="A95" s="185" t="s">
        <v>427</v>
      </c>
      <c r="B95" s="224">
        <f>SUM(B78,B86,B94)</f>
        <v>0</v>
      </c>
      <c r="C95" s="225">
        <f>IFERROR(B95/B$71, 0)</f>
        <v>0</v>
      </c>
      <c r="D95" s="183"/>
      <c r="E95" s="224">
        <f>SUM(E78,E86,E94)</f>
        <v>0</v>
      </c>
      <c r="F95" s="225">
        <f>IFERROR(E95/E$71, 0)</f>
        <v>0</v>
      </c>
      <c r="G95" s="183"/>
      <c r="H95" s="224">
        <f>SUM(H78,H86,H94)</f>
        <v>0</v>
      </c>
      <c r="I95" s="225">
        <f>IFERROR(H95/H$71, 0)</f>
        <v>0</v>
      </c>
      <c r="J95" s="183"/>
      <c r="K95" s="224">
        <f>SUM(K78,K86,K94)</f>
        <v>0</v>
      </c>
      <c r="L95" s="225">
        <f>IFERROR(K95/K$71, 0)</f>
        <v>0</v>
      </c>
      <c r="M95" s="183"/>
      <c r="N95" s="224">
        <f>SUM(N78,N86,N94)</f>
        <v>0</v>
      </c>
      <c r="O95" s="225">
        <f>IFERROR(N95/N$71, 0)</f>
        <v>0</v>
      </c>
      <c r="P95" s="183"/>
      <c r="Q95" s="183"/>
      <c r="R95" s="183"/>
      <c r="S95" s="183"/>
    </row>
    <row r="96" spans="1:19" s="226" customFormat="1" ht="22" customHeight="1">
      <c r="A96" s="355" t="s">
        <v>428</v>
      </c>
      <c r="B96" s="224">
        <f>B71-B95</f>
        <v>0</v>
      </c>
      <c r="C96" s="225">
        <f>IFERROR(B96/B$71, 0)</f>
        <v>0</v>
      </c>
      <c r="D96" s="183"/>
      <c r="E96" s="224">
        <f>E71-E95</f>
        <v>0</v>
      </c>
      <c r="F96" s="225">
        <f>IFERROR(E96/E$71, 0)</f>
        <v>0</v>
      </c>
      <c r="G96" s="183"/>
      <c r="H96" s="224">
        <f>H71-H95</f>
        <v>0</v>
      </c>
      <c r="I96" s="225">
        <f>IFERROR(H96/H$71, 0)</f>
        <v>0</v>
      </c>
      <c r="J96" s="183"/>
      <c r="K96" s="224">
        <f>K71-K95</f>
        <v>0</v>
      </c>
      <c r="L96" s="225">
        <f>IFERROR(K96/K$71, 0)</f>
        <v>0</v>
      </c>
      <c r="M96" s="183"/>
      <c r="N96" s="224">
        <f>N71-N95</f>
        <v>0</v>
      </c>
      <c r="O96" s="225">
        <f>IFERROR(N96/N$71, 0)</f>
        <v>0</v>
      </c>
      <c r="P96" s="183"/>
      <c r="Q96" s="183"/>
      <c r="R96" s="183"/>
      <c r="S96" s="183"/>
    </row>
  </sheetData>
  <sheetProtection sheet="1" insertColumns="0" insertRows="0"/>
  <mergeCells count="5">
    <mergeCell ref="P9:P10"/>
    <mergeCell ref="D9:D10"/>
    <mergeCell ref="G9:G10"/>
    <mergeCell ref="J9:J10"/>
    <mergeCell ref="M9:M10"/>
  </mergeCell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ignoredErrors>
    <ignoredError sqref="B76:B77 B84:B85 B92:B93 B72 B80:B82 B88:B90" unlockedFormula="1"/>
    <ignoredError sqref="B86" formula="1"/>
  </ignoredErrors>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P76"/>
  <sheetViews>
    <sheetView tabSelected="1" zoomScale="110" zoomScaleNormal="110" workbookViewId="0">
      <selection activeCell="D4" sqref="D4"/>
    </sheetView>
  </sheetViews>
  <sheetFormatPr baseColWidth="10" defaultColWidth="10.83203125" defaultRowHeight="16"/>
  <cols>
    <col min="1" max="1" width="8.1640625" style="95" customWidth="1"/>
    <col min="2" max="2" width="21.6640625" style="95" customWidth="1"/>
    <col min="3" max="3" width="40.5" style="95" customWidth="1"/>
    <col min="4" max="4" width="12.83203125" style="95" customWidth="1"/>
    <col min="5" max="5" width="16.83203125" style="95" customWidth="1"/>
    <col min="6" max="6" width="7.83203125" style="95" bestFit="1" customWidth="1"/>
    <col min="7" max="7" width="12" style="95" customWidth="1"/>
    <col min="8" max="8" width="15" style="95" customWidth="1"/>
    <col min="9" max="9" width="17" style="95" customWidth="1"/>
    <col min="10" max="10" width="18" style="95" customWidth="1"/>
    <col min="11" max="11" width="20" style="95" customWidth="1"/>
    <col min="12" max="12" width="15" style="95" customWidth="1"/>
    <col min="13" max="13" width="44" style="95" bestFit="1" customWidth="1"/>
    <col min="14" max="16384" width="10.83203125" style="95"/>
  </cols>
  <sheetData>
    <row r="1" spans="1:13">
      <c r="C1" s="227" t="s">
        <v>372</v>
      </c>
      <c r="D1" s="228">
        <f>IFERROR('DIZH Budget Kalkulation'!A4, "noch ausfüllen")</f>
        <v>0</v>
      </c>
      <c r="E1" s="229"/>
      <c r="F1" s="229"/>
      <c r="G1" s="229"/>
      <c r="H1" s="229"/>
      <c r="I1" s="98"/>
      <c r="J1" s="98"/>
      <c r="K1" s="98"/>
      <c r="L1" s="98"/>
    </row>
    <row r="2" spans="1:13">
      <c r="C2" s="227" t="s">
        <v>373</v>
      </c>
      <c r="D2" s="228">
        <f>IFERROR('DIZH Budget Kalkulation'!A5, "noch ausfüllen")</f>
        <v>0</v>
      </c>
      <c r="E2" s="229"/>
      <c r="F2" s="229"/>
      <c r="G2" s="229"/>
      <c r="H2" s="229"/>
      <c r="I2" s="98"/>
      <c r="J2" s="98"/>
      <c r="K2" s="98"/>
      <c r="L2" s="98"/>
    </row>
    <row r="3" spans="1:13">
      <c r="C3" s="227" t="s">
        <v>374</v>
      </c>
      <c r="D3" s="228">
        <f>IFERROR('DIZH Budget Kalkulation'!A6, "noch ausfüllen")</f>
        <v>0</v>
      </c>
      <c r="E3" s="229"/>
      <c r="F3" s="229"/>
      <c r="G3" s="229"/>
      <c r="H3" s="229"/>
      <c r="I3" s="98"/>
      <c r="J3" s="98"/>
      <c r="K3" s="98"/>
      <c r="L3" s="98"/>
    </row>
    <row r="4" spans="1:13">
      <c r="C4" s="227" t="s">
        <v>375</v>
      </c>
      <c r="D4" s="228"/>
      <c r="E4" s="229"/>
      <c r="F4" s="229"/>
      <c r="G4" s="229"/>
      <c r="H4" s="229"/>
      <c r="I4" s="98"/>
      <c r="J4" s="98"/>
      <c r="K4" s="98"/>
      <c r="L4" s="98"/>
    </row>
    <row r="5" spans="1:13">
      <c r="C5" s="342" t="s">
        <v>376</v>
      </c>
    </row>
    <row r="6" spans="1:13" s="172" customFormat="1">
      <c r="A6" s="343" t="s">
        <v>377</v>
      </c>
      <c r="B6" s="95"/>
      <c r="I6" s="364" t="s">
        <v>366</v>
      </c>
      <c r="J6" s="364"/>
      <c r="K6" s="364"/>
      <c r="L6" s="364"/>
      <c r="M6" s="364"/>
    </row>
    <row r="7" spans="1:13" s="172" customFormat="1">
      <c r="A7" s="343" t="s">
        <v>378</v>
      </c>
      <c r="B7" s="95"/>
      <c r="I7" s="364"/>
      <c r="J7" s="364"/>
      <c r="K7" s="364"/>
      <c r="L7" s="364"/>
      <c r="M7" s="364"/>
    </row>
    <row r="8" spans="1:13" s="172" customFormat="1">
      <c r="A8" s="343" t="s">
        <v>379</v>
      </c>
      <c r="B8" s="95"/>
    </row>
    <row r="9" spans="1:13" s="172" customFormat="1">
      <c r="A9" s="343" t="s">
        <v>380</v>
      </c>
      <c r="B9" s="95"/>
    </row>
    <row r="10" spans="1:13">
      <c r="I10" s="365" t="s">
        <v>455</v>
      </c>
      <c r="J10" s="366"/>
      <c r="K10" s="366"/>
      <c r="L10" s="366"/>
      <c r="M10" s="366"/>
    </row>
    <row r="11" spans="1:13" s="249" customFormat="1" ht="33" customHeight="1">
      <c r="A11" s="248" t="s">
        <v>119</v>
      </c>
      <c r="B11" s="109" t="s">
        <v>120</v>
      </c>
      <c r="C11" s="109" t="s">
        <v>351</v>
      </c>
      <c r="D11" s="109" t="s">
        <v>356</v>
      </c>
      <c r="E11" s="110" t="s">
        <v>357</v>
      </c>
      <c r="F11" s="110" t="s">
        <v>358</v>
      </c>
      <c r="G11" s="110" t="s">
        <v>359</v>
      </c>
      <c r="H11" s="110" t="s">
        <v>360</v>
      </c>
      <c r="I11" s="324" t="s">
        <v>361</v>
      </c>
      <c r="J11" s="325" t="s">
        <v>362</v>
      </c>
      <c r="K11" s="325" t="s">
        <v>363</v>
      </c>
      <c r="L11" s="326" t="s">
        <v>364</v>
      </c>
    </row>
    <row r="12" spans="1:13" s="172" customFormat="1">
      <c r="A12" s="250" t="s">
        <v>107</v>
      </c>
      <c r="B12" s="250"/>
      <c r="C12" s="251"/>
      <c r="D12" s="250"/>
      <c r="E12" s="252"/>
      <c r="F12" s="250"/>
      <c r="G12" s="253">
        <f>IFERROR(VLOOKUP(C12,UZH_Personal_2025!A$4:L$12, 5,FALSE),)</f>
        <v>0</v>
      </c>
      <c r="H12" s="254">
        <f t="shared" ref="H12:H23" si="0">G12*E12*F12/12</f>
        <v>0</v>
      </c>
      <c r="I12" s="327"/>
      <c r="J12" s="327"/>
      <c r="K12" s="327"/>
      <c r="L12" s="328" t="str">
        <f>IF(SUM(I12:K12)=1,(I12*G12+J12*G12+K12*G12)*E12*F12/12, "error")</f>
        <v>error</v>
      </c>
      <c r="M12" s="118" t="s">
        <v>381</v>
      </c>
    </row>
    <row r="13" spans="1:13" s="172" customFormat="1">
      <c r="A13" s="250" t="s">
        <v>107</v>
      </c>
      <c r="B13" s="255"/>
      <c r="C13" s="251"/>
      <c r="D13" s="255"/>
      <c r="E13" s="252"/>
      <c r="F13" s="250"/>
      <c r="G13" s="253">
        <f>IFERROR(VLOOKUP(C13,UZH_Personal_2025!A$4:L$12, 5,FALSE),)</f>
        <v>0</v>
      </c>
      <c r="H13" s="254">
        <f t="shared" si="0"/>
        <v>0</v>
      </c>
      <c r="I13" s="114"/>
      <c r="J13" s="114"/>
      <c r="K13" s="114"/>
      <c r="L13" s="328" t="str">
        <f t="shared" ref="L13:L23" si="1">IF(SUM(I13:K13)=1,(I13*G13+J13*G13+K13*G13)*E13*F13/12, "error")</f>
        <v>error</v>
      </c>
      <c r="M13" s="118" t="s">
        <v>381</v>
      </c>
    </row>
    <row r="14" spans="1:13" s="172" customFormat="1">
      <c r="A14" s="250" t="s">
        <v>107</v>
      </c>
      <c r="B14" s="255"/>
      <c r="C14" s="251"/>
      <c r="D14" s="255"/>
      <c r="E14" s="252"/>
      <c r="F14" s="250"/>
      <c r="G14" s="253">
        <f>IFERROR(VLOOKUP(C14,UZH_Personal_2025!A$4:L$12, 5,FALSE),)</f>
        <v>0</v>
      </c>
      <c r="H14" s="254">
        <f t="shared" si="0"/>
        <v>0</v>
      </c>
      <c r="I14" s="114"/>
      <c r="J14" s="114"/>
      <c r="K14" s="114"/>
      <c r="L14" s="328" t="str">
        <f t="shared" si="1"/>
        <v>error</v>
      </c>
      <c r="M14" s="118" t="s">
        <v>381</v>
      </c>
    </row>
    <row r="15" spans="1:13" s="172" customFormat="1">
      <c r="A15" s="250" t="s">
        <v>107</v>
      </c>
      <c r="B15" s="255"/>
      <c r="C15" s="251"/>
      <c r="D15" s="255"/>
      <c r="E15" s="252"/>
      <c r="F15" s="250"/>
      <c r="G15" s="253">
        <f>IFERROR(VLOOKUP(C15,UZH_Personal_2025!A$4:L$12, 5,FALSE),)</f>
        <v>0</v>
      </c>
      <c r="H15" s="254">
        <f t="shared" si="0"/>
        <v>0</v>
      </c>
      <c r="I15" s="114"/>
      <c r="J15" s="114"/>
      <c r="K15" s="114"/>
      <c r="L15" s="328" t="str">
        <f t="shared" si="1"/>
        <v>error</v>
      </c>
      <c r="M15" s="118" t="s">
        <v>381</v>
      </c>
    </row>
    <row r="16" spans="1:13" s="172" customFormat="1">
      <c r="A16" s="250" t="s">
        <v>107</v>
      </c>
      <c r="B16" s="255"/>
      <c r="C16" s="251"/>
      <c r="D16" s="255"/>
      <c r="E16" s="252"/>
      <c r="F16" s="250"/>
      <c r="G16" s="253">
        <f>IFERROR(VLOOKUP(C16,UZH_Personal_2025!A$4:L$12, 5,FALSE),)</f>
        <v>0</v>
      </c>
      <c r="H16" s="254">
        <f t="shared" si="0"/>
        <v>0</v>
      </c>
      <c r="I16" s="114"/>
      <c r="J16" s="114"/>
      <c r="K16" s="114"/>
      <c r="L16" s="328" t="str">
        <f t="shared" si="1"/>
        <v>error</v>
      </c>
      <c r="M16" s="118" t="s">
        <v>381</v>
      </c>
    </row>
    <row r="17" spans="1:16" s="172" customFormat="1">
      <c r="A17" s="250" t="s">
        <v>107</v>
      </c>
      <c r="B17" s="255"/>
      <c r="C17" s="251"/>
      <c r="D17" s="255"/>
      <c r="E17" s="252"/>
      <c r="F17" s="250"/>
      <c r="G17" s="253">
        <f>IFERROR(VLOOKUP(C17,UZH_Personal_2025!A$4:L$12, 5,FALSE),)</f>
        <v>0</v>
      </c>
      <c r="H17" s="254">
        <f t="shared" si="0"/>
        <v>0</v>
      </c>
      <c r="I17" s="114"/>
      <c r="J17" s="114"/>
      <c r="K17" s="114"/>
      <c r="L17" s="328" t="str">
        <f t="shared" si="1"/>
        <v>error</v>
      </c>
      <c r="M17" s="118" t="s">
        <v>381</v>
      </c>
    </row>
    <row r="18" spans="1:16" s="172" customFormat="1">
      <c r="A18" s="250" t="s">
        <v>107</v>
      </c>
      <c r="B18" s="255"/>
      <c r="C18" s="251"/>
      <c r="D18" s="255"/>
      <c r="E18" s="252"/>
      <c r="F18" s="250"/>
      <c r="G18" s="256"/>
      <c r="H18" s="254">
        <f t="shared" si="0"/>
        <v>0</v>
      </c>
      <c r="I18" s="114"/>
      <c r="J18" s="114"/>
      <c r="K18" s="114"/>
      <c r="L18" s="328" t="str">
        <f t="shared" si="1"/>
        <v>error</v>
      </c>
      <c r="M18" s="118" t="s">
        <v>382</v>
      </c>
    </row>
    <row r="19" spans="1:16" s="172" customFormat="1">
      <c r="A19" s="250" t="s">
        <v>107</v>
      </c>
      <c r="B19" s="255"/>
      <c r="C19" s="251"/>
      <c r="D19" s="255"/>
      <c r="E19" s="252"/>
      <c r="F19" s="250"/>
      <c r="G19" s="256"/>
      <c r="H19" s="254">
        <f>G19*E19*F19/12</f>
        <v>0</v>
      </c>
      <c r="I19" s="114"/>
      <c r="J19" s="114"/>
      <c r="K19" s="114"/>
      <c r="L19" s="328" t="str">
        <f t="shared" si="1"/>
        <v>error</v>
      </c>
      <c r="M19" s="118" t="s">
        <v>382</v>
      </c>
    </row>
    <row r="20" spans="1:16" s="172" customFormat="1">
      <c r="A20" s="250" t="s">
        <v>107</v>
      </c>
      <c r="B20" s="255"/>
      <c r="C20" s="251"/>
      <c r="D20" s="255"/>
      <c r="E20" s="252"/>
      <c r="F20" s="250"/>
      <c r="G20" s="256"/>
      <c r="H20" s="254">
        <f t="shared" si="0"/>
        <v>0</v>
      </c>
      <c r="I20" s="114"/>
      <c r="J20" s="114"/>
      <c r="K20" s="114"/>
      <c r="L20" s="328" t="str">
        <f t="shared" si="1"/>
        <v>error</v>
      </c>
      <c r="M20" s="118" t="s">
        <v>382</v>
      </c>
    </row>
    <row r="21" spans="1:16" s="172" customFormat="1">
      <c r="A21" s="250" t="s">
        <v>107</v>
      </c>
      <c r="B21" s="255"/>
      <c r="C21" s="251"/>
      <c r="D21" s="255"/>
      <c r="E21" s="252"/>
      <c r="F21" s="250"/>
      <c r="G21" s="256"/>
      <c r="H21" s="254">
        <f>G21*E21*F21/12</f>
        <v>0</v>
      </c>
      <c r="I21" s="114"/>
      <c r="J21" s="114"/>
      <c r="K21" s="114"/>
      <c r="L21" s="328" t="str">
        <f t="shared" si="1"/>
        <v>error</v>
      </c>
      <c r="M21" s="118" t="s">
        <v>382</v>
      </c>
    </row>
    <row r="22" spans="1:16" s="172" customFormat="1">
      <c r="A22" s="250" t="s">
        <v>107</v>
      </c>
      <c r="B22" s="255"/>
      <c r="C22" s="251"/>
      <c r="D22" s="255"/>
      <c r="E22" s="252"/>
      <c r="F22" s="250"/>
      <c r="G22" s="256"/>
      <c r="H22" s="254">
        <f t="shared" si="0"/>
        <v>0</v>
      </c>
      <c r="I22" s="114"/>
      <c r="J22" s="114"/>
      <c r="K22" s="114"/>
      <c r="L22" s="328" t="str">
        <f t="shared" si="1"/>
        <v>error</v>
      </c>
      <c r="M22" s="118" t="s">
        <v>382</v>
      </c>
    </row>
    <row r="23" spans="1:16" s="172" customFormat="1">
      <c r="A23" s="250" t="s">
        <v>107</v>
      </c>
      <c r="B23" s="255"/>
      <c r="C23" s="251"/>
      <c r="D23" s="255"/>
      <c r="E23" s="252"/>
      <c r="F23" s="250"/>
      <c r="G23" s="256"/>
      <c r="H23" s="254">
        <f t="shared" si="0"/>
        <v>0</v>
      </c>
      <c r="I23" s="114"/>
      <c r="J23" s="114"/>
      <c r="K23" s="114"/>
      <c r="L23" s="328" t="str">
        <f t="shared" si="1"/>
        <v>error</v>
      </c>
      <c r="M23" s="118" t="s">
        <v>382</v>
      </c>
    </row>
    <row r="24" spans="1:16" s="172" customFormat="1" ht="11" customHeight="1">
      <c r="A24" s="341" t="s">
        <v>369</v>
      </c>
    </row>
    <row r="25" spans="1:16" s="184" customFormat="1" ht="19">
      <c r="A25" s="244" t="s">
        <v>352</v>
      </c>
      <c r="B25" s="245"/>
      <c r="C25" s="244"/>
      <c r="D25" s="245"/>
      <c r="E25" s="246"/>
      <c r="F25" s="244"/>
      <c r="G25" s="247"/>
      <c r="H25" s="247">
        <f>SUM(H12:H24)</f>
        <v>0</v>
      </c>
      <c r="I25" s="323"/>
      <c r="J25" s="323"/>
      <c r="K25" s="323"/>
      <c r="L25" s="323"/>
    </row>
    <row r="27" spans="1:16">
      <c r="I27" s="365" t="s">
        <v>365</v>
      </c>
      <c r="J27" s="366"/>
      <c r="K27" s="366"/>
      <c r="L27" s="366"/>
      <c r="M27" s="366"/>
      <c r="P27" s="95">
        <v>6</v>
      </c>
    </row>
    <row r="28" spans="1:16" s="249" customFormat="1" ht="33" customHeight="1">
      <c r="A28" s="248" t="s">
        <v>119</v>
      </c>
      <c r="B28" s="109" t="s">
        <v>120</v>
      </c>
      <c r="C28" s="109" t="s">
        <v>351</v>
      </c>
      <c r="D28" s="109" t="s">
        <v>356</v>
      </c>
      <c r="E28" s="360" t="s">
        <v>367</v>
      </c>
      <c r="F28" s="361"/>
      <c r="G28" s="110" t="s">
        <v>368</v>
      </c>
      <c r="H28" s="110" t="s">
        <v>360</v>
      </c>
      <c r="I28" s="324" t="s">
        <v>361</v>
      </c>
      <c r="J28" s="325" t="s">
        <v>362</v>
      </c>
      <c r="K28" s="325" t="s">
        <v>363</v>
      </c>
      <c r="L28" s="326" t="s">
        <v>364</v>
      </c>
    </row>
    <row r="29" spans="1:16" s="172" customFormat="1">
      <c r="A29" s="250" t="s">
        <v>101</v>
      </c>
      <c r="B29" s="250"/>
      <c r="C29" s="258"/>
      <c r="D29" s="250"/>
      <c r="E29" s="362"/>
      <c r="F29" s="363"/>
      <c r="G29" s="259">
        <f>IFERROR(VLOOKUP(C29,ZHAW_Personal!A$4:D$8, 2,FALSE),)</f>
        <v>0</v>
      </c>
      <c r="H29" s="254">
        <f>G29*E29</f>
        <v>0</v>
      </c>
      <c r="I29" s="329"/>
      <c r="J29" s="329"/>
      <c r="K29" s="329"/>
      <c r="L29" s="328">
        <f>IF(SUM(I29:K29)*G29=H29,H29,"error")</f>
        <v>0</v>
      </c>
      <c r="M29" s="118" t="s">
        <v>381</v>
      </c>
    </row>
    <row r="30" spans="1:16" s="172" customFormat="1">
      <c r="A30" s="250" t="s">
        <v>101</v>
      </c>
      <c r="B30" s="255"/>
      <c r="C30" s="258"/>
      <c r="D30" s="255"/>
      <c r="E30" s="362"/>
      <c r="F30" s="363"/>
      <c r="G30" s="259">
        <f>IFERROR(VLOOKUP(C30,ZHAW_Personal!A$4:D$8, 2,FALSE),)</f>
        <v>0</v>
      </c>
      <c r="H30" s="254">
        <f t="shared" ref="H30:H40" si="2">G30*E30</f>
        <v>0</v>
      </c>
      <c r="I30" s="330"/>
      <c r="J30" s="330"/>
      <c r="K30" s="330"/>
      <c r="L30" s="328">
        <f t="shared" ref="L30:L39" si="3">IF(SUM(I30:K30)*G30=H30,H30,"error")</f>
        <v>0</v>
      </c>
      <c r="M30" s="118" t="s">
        <v>381</v>
      </c>
    </row>
    <row r="31" spans="1:16" s="172" customFormat="1">
      <c r="A31" s="250" t="s">
        <v>101</v>
      </c>
      <c r="B31" s="255"/>
      <c r="C31" s="258"/>
      <c r="D31" s="255"/>
      <c r="E31" s="362"/>
      <c r="F31" s="363"/>
      <c r="G31" s="259">
        <f>IFERROR(VLOOKUP(C31,ZHAW_Personal!A$4:D$8, 2,FALSE),)</f>
        <v>0</v>
      </c>
      <c r="H31" s="254">
        <f t="shared" si="2"/>
        <v>0</v>
      </c>
      <c r="I31" s="330"/>
      <c r="J31" s="330"/>
      <c r="K31" s="330"/>
      <c r="L31" s="328">
        <f t="shared" si="3"/>
        <v>0</v>
      </c>
      <c r="M31" s="118" t="s">
        <v>381</v>
      </c>
    </row>
    <row r="32" spans="1:16" s="172" customFormat="1">
      <c r="A32" s="250" t="s">
        <v>101</v>
      </c>
      <c r="B32" s="255"/>
      <c r="C32" s="258"/>
      <c r="D32" s="255"/>
      <c r="E32" s="362"/>
      <c r="F32" s="363"/>
      <c r="G32" s="259">
        <f>IFERROR(VLOOKUP(C32,ZHAW_Personal!A$4:D$8, 2,FALSE),)</f>
        <v>0</v>
      </c>
      <c r="H32" s="254">
        <f t="shared" si="2"/>
        <v>0</v>
      </c>
      <c r="I32" s="330"/>
      <c r="J32" s="330"/>
      <c r="K32" s="330"/>
      <c r="L32" s="328">
        <f t="shared" si="3"/>
        <v>0</v>
      </c>
      <c r="M32" s="118" t="s">
        <v>381</v>
      </c>
    </row>
    <row r="33" spans="1:13" s="172" customFormat="1">
      <c r="A33" s="250" t="s">
        <v>101</v>
      </c>
      <c r="B33" s="255"/>
      <c r="C33" s="258"/>
      <c r="D33" s="255"/>
      <c r="E33" s="362"/>
      <c r="F33" s="363"/>
      <c r="G33" s="259">
        <f>IFERROR(VLOOKUP(C33,ZHAW_Personal!A$4:D$8, 2,FALSE),)</f>
        <v>0</v>
      </c>
      <c r="H33" s="254">
        <f t="shared" si="2"/>
        <v>0</v>
      </c>
      <c r="I33" s="330"/>
      <c r="J33" s="330"/>
      <c r="K33" s="330"/>
      <c r="L33" s="328">
        <f t="shared" si="3"/>
        <v>0</v>
      </c>
      <c r="M33" s="118" t="s">
        <v>381</v>
      </c>
    </row>
    <row r="34" spans="1:13" s="172" customFormat="1">
      <c r="A34" s="250" t="s">
        <v>101</v>
      </c>
      <c r="B34" s="255"/>
      <c r="C34" s="258"/>
      <c r="D34" s="255"/>
      <c r="E34" s="362"/>
      <c r="F34" s="363"/>
      <c r="G34" s="259">
        <f>IFERROR(VLOOKUP(C34,ZHAW_Personal!A$4:D$8, 2,FALSE),)</f>
        <v>0</v>
      </c>
      <c r="H34" s="254">
        <f t="shared" si="2"/>
        <v>0</v>
      </c>
      <c r="I34" s="330"/>
      <c r="J34" s="330"/>
      <c r="K34" s="330"/>
      <c r="L34" s="328">
        <f t="shared" si="3"/>
        <v>0</v>
      </c>
      <c r="M34" s="118" t="s">
        <v>381</v>
      </c>
    </row>
    <row r="35" spans="1:13" s="172" customFormat="1">
      <c r="A35" s="250" t="s">
        <v>101</v>
      </c>
      <c r="B35" s="255"/>
      <c r="C35" s="258"/>
      <c r="D35" s="255"/>
      <c r="E35" s="362"/>
      <c r="F35" s="363"/>
      <c r="G35" s="256"/>
      <c r="H35" s="254">
        <f t="shared" si="2"/>
        <v>0</v>
      </c>
      <c r="I35" s="330"/>
      <c r="J35" s="330"/>
      <c r="K35" s="330"/>
      <c r="L35" s="328">
        <f t="shared" si="3"/>
        <v>0</v>
      </c>
      <c r="M35" s="118" t="s">
        <v>382</v>
      </c>
    </row>
    <row r="36" spans="1:13" s="172" customFormat="1">
      <c r="A36" s="250" t="s">
        <v>101</v>
      </c>
      <c r="B36" s="255"/>
      <c r="C36" s="258"/>
      <c r="D36" s="255"/>
      <c r="E36" s="362"/>
      <c r="F36" s="363"/>
      <c r="G36" s="256"/>
      <c r="H36" s="254">
        <f t="shared" si="2"/>
        <v>0</v>
      </c>
      <c r="I36" s="330"/>
      <c r="J36" s="330"/>
      <c r="K36" s="330"/>
      <c r="L36" s="328">
        <f t="shared" si="3"/>
        <v>0</v>
      </c>
      <c r="M36" s="118" t="s">
        <v>382</v>
      </c>
    </row>
    <row r="37" spans="1:13" s="172" customFormat="1">
      <c r="A37" s="250" t="s">
        <v>101</v>
      </c>
      <c r="B37" s="255"/>
      <c r="C37" s="258"/>
      <c r="D37" s="255"/>
      <c r="E37" s="362"/>
      <c r="F37" s="363"/>
      <c r="G37" s="256"/>
      <c r="H37" s="254">
        <f t="shared" si="2"/>
        <v>0</v>
      </c>
      <c r="I37" s="330"/>
      <c r="J37" s="330"/>
      <c r="K37" s="330"/>
      <c r="L37" s="328">
        <f t="shared" si="3"/>
        <v>0</v>
      </c>
      <c r="M37" s="118" t="s">
        <v>382</v>
      </c>
    </row>
    <row r="38" spans="1:13" s="172" customFormat="1">
      <c r="A38" s="250" t="s">
        <v>101</v>
      </c>
      <c r="B38" s="255"/>
      <c r="C38" s="258"/>
      <c r="D38" s="255"/>
      <c r="E38" s="362"/>
      <c r="F38" s="363"/>
      <c r="G38" s="256"/>
      <c r="H38" s="254">
        <f t="shared" si="2"/>
        <v>0</v>
      </c>
      <c r="I38" s="330"/>
      <c r="J38" s="330"/>
      <c r="K38" s="330"/>
      <c r="L38" s="328">
        <f t="shared" si="3"/>
        <v>0</v>
      </c>
      <c r="M38" s="118" t="s">
        <v>382</v>
      </c>
    </row>
    <row r="39" spans="1:13" s="172" customFormat="1">
      <c r="A39" s="250" t="s">
        <v>101</v>
      </c>
      <c r="B39" s="255"/>
      <c r="C39" s="258"/>
      <c r="D39" s="255"/>
      <c r="E39" s="362"/>
      <c r="F39" s="363"/>
      <c r="G39" s="256"/>
      <c r="H39" s="254">
        <f t="shared" si="2"/>
        <v>0</v>
      </c>
      <c r="I39" s="330"/>
      <c r="J39" s="330"/>
      <c r="K39" s="330"/>
      <c r="L39" s="328">
        <f t="shared" si="3"/>
        <v>0</v>
      </c>
      <c r="M39" s="118" t="s">
        <v>382</v>
      </c>
    </row>
    <row r="40" spans="1:13" s="172" customFormat="1">
      <c r="A40" s="250" t="s">
        <v>101</v>
      </c>
      <c r="B40" s="255"/>
      <c r="C40" s="258"/>
      <c r="D40" s="255"/>
      <c r="E40" s="362"/>
      <c r="F40" s="363"/>
      <c r="G40" s="256"/>
      <c r="H40" s="254">
        <f t="shared" si="2"/>
        <v>0</v>
      </c>
      <c r="I40" s="330"/>
      <c r="J40" s="330"/>
      <c r="K40" s="330"/>
      <c r="L40" s="328">
        <f>IF(SUM(I40:K40)*G40=H40,H40,"error")</f>
        <v>0</v>
      </c>
      <c r="M40" s="118" t="s">
        <v>382</v>
      </c>
    </row>
    <row r="41" spans="1:13" s="172" customFormat="1" ht="11" customHeight="1">
      <c r="A41" s="341" t="s">
        <v>370</v>
      </c>
      <c r="I41" s="95"/>
      <c r="J41" s="95"/>
      <c r="K41" s="95"/>
      <c r="L41" s="95"/>
    </row>
    <row r="42" spans="1:13" s="184" customFormat="1" ht="19">
      <c r="A42" s="244" t="s">
        <v>353</v>
      </c>
      <c r="B42" s="245"/>
      <c r="C42" s="244"/>
      <c r="D42" s="245"/>
      <c r="E42" s="246"/>
      <c r="F42" s="244"/>
      <c r="G42" s="247"/>
      <c r="H42" s="247">
        <f>SUM(H29:H41)</f>
        <v>0</v>
      </c>
      <c r="I42" s="323"/>
      <c r="J42" s="323"/>
      <c r="K42" s="323"/>
      <c r="L42" s="323"/>
    </row>
    <row r="44" spans="1:13">
      <c r="I44" s="365" t="s">
        <v>455</v>
      </c>
      <c r="J44" s="366"/>
      <c r="K44" s="366"/>
      <c r="L44" s="366"/>
      <c r="M44" s="366"/>
    </row>
    <row r="45" spans="1:13" s="249" customFormat="1" ht="33" customHeight="1">
      <c r="A45" s="248" t="s">
        <v>119</v>
      </c>
      <c r="B45" s="109" t="s">
        <v>120</v>
      </c>
      <c r="C45" s="109" t="s">
        <v>351</v>
      </c>
      <c r="D45" s="109" t="s">
        <v>356</v>
      </c>
      <c r="E45" s="110" t="s">
        <v>357</v>
      </c>
      <c r="F45" s="110" t="s">
        <v>358</v>
      </c>
      <c r="G45" s="110" t="s">
        <v>359</v>
      </c>
      <c r="H45" s="110" t="s">
        <v>360</v>
      </c>
      <c r="I45" s="324" t="s">
        <v>361</v>
      </c>
      <c r="J45" s="325" t="s">
        <v>362</v>
      </c>
      <c r="K45" s="325" t="s">
        <v>363</v>
      </c>
      <c r="L45" s="326" t="s">
        <v>364</v>
      </c>
    </row>
    <row r="46" spans="1:13" s="172" customFormat="1">
      <c r="A46" s="250" t="s">
        <v>102</v>
      </c>
      <c r="B46" s="250"/>
      <c r="C46" s="258"/>
      <c r="D46" s="250"/>
      <c r="E46" s="252"/>
      <c r="F46" s="250"/>
      <c r="G46" s="253">
        <f>IFERROR(VLOOKUP(C46,ZHDK_Personal_2024!A$4:F$18, 4,FALSE),)</f>
        <v>0</v>
      </c>
      <c r="H46" s="254">
        <f t="shared" ref="H46:H57" si="4">G46*E46*F46/12</f>
        <v>0</v>
      </c>
      <c r="I46" s="327"/>
      <c r="J46" s="327"/>
      <c r="K46" s="327"/>
      <c r="L46" s="328" t="str">
        <f>IF(SUM(I46:K46)=1,(I46*G46+J46*G46+K46*G46)*E46*F46/12, "error")</f>
        <v>error</v>
      </c>
      <c r="M46" s="118" t="s">
        <v>381</v>
      </c>
    </row>
    <row r="47" spans="1:13" s="172" customFormat="1">
      <c r="A47" s="250" t="s">
        <v>102</v>
      </c>
      <c r="B47" s="255"/>
      <c r="C47" s="258"/>
      <c r="D47" s="255"/>
      <c r="E47" s="252"/>
      <c r="F47" s="250"/>
      <c r="G47" s="253">
        <f>IFERROR(VLOOKUP(C47,ZHDK_Personal_2024!A$4:F$18, 4,FALSE),)</f>
        <v>0</v>
      </c>
      <c r="H47" s="254">
        <f t="shared" si="4"/>
        <v>0</v>
      </c>
      <c r="I47" s="114"/>
      <c r="J47" s="114"/>
      <c r="K47" s="114"/>
      <c r="L47" s="328" t="str">
        <f t="shared" ref="L47:L57" si="5">IF(SUM(I47:K47)=1,(I47*G47+J47*G47+K47*G47)*E47*F47/12, "error")</f>
        <v>error</v>
      </c>
      <c r="M47" s="118" t="s">
        <v>381</v>
      </c>
    </row>
    <row r="48" spans="1:13" s="172" customFormat="1">
      <c r="A48" s="250" t="s">
        <v>102</v>
      </c>
      <c r="B48" s="255"/>
      <c r="C48" s="258"/>
      <c r="D48" s="255"/>
      <c r="E48" s="252"/>
      <c r="F48" s="250"/>
      <c r="G48" s="253">
        <f>IFERROR(VLOOKUP(C48,ZHDK_Personal_2024!A$4:F$18, 4,FALSE),)</f>
        <v>0</v>
      </c>
      <c r="H48" s="254">
        <f t="shared" si="4"/>
        <v>0</v>
      </c>
      <c r="I48" s="114"/>
      <c r="J48" s="114"/>
      <c r="K48" s="114"/>
      <c r="L48" s="328" t="str">
        <f t="shared" si="5"/>
        <v>error</v>
      </c>
      <c r="M48" s="118" t="s">
        <v>381</v>
      </c>
    </row>
    <row r="49" spans="1:13" s="172" customFormat="1">
      <c r="A49" s="250" t="s">
        <v>102</v>
      </c>
      <c r="B49" s="255"/>
      <c r="C49" s="258"/>
      <c r="D49" s="255"/>
      <c r="E49" s="252"/>
      <c r="F49" s="250"/>
      <c r="G49" s="253">
        <f>IFERROR(VLOOKUP(C49,ZHDK_Personal_2024!A$4:F$18, 4,FALSE),)</f>
        <v>0</v>
      </c>
      <c r="H49" s="254">
        <f t="shared" si="4"/>
        <v>0</v>
      </c>
      <c r="I49" s="114"/>
      <c r="J49" s="114"/>
      <c r="K49" s="114"/>
      <c r="L49" s="328" t="str">
        <f t="shared" si="5"/>
        <v>error</v>
      </c>
      <c r="M49" s="118" t="s">
        <v>381</v>
      </c>
    </row>
    <row r="50" spans="1:13" s="172" customFormat="1">
      <c r="A50" s="250" t="s">
        <v>102</v>
      </c>
      <c r="B50" s="255"/>
      <c r="C50" s="258"/>
      <c r="D50" s="255"/>
      <c r="E50" s="252"/>
      <c r="F50" s="250"/>
      <c r="G50" s="253">
        <f>IFERROR(VLOOKUP(C50,ZHDK_Personal_2024!A$4:F$18, 4,FALSE),)</f>
        <v>0</v>
      </c>
      <c r="H50" s="254">
        <f t="shared" si="4"/>
        <v>0</v>
      </c>
      <c r="I50" s="114"/>
      <c r="J50" s="114"/>
      <c r="K50" s="114"/>
      <c r="L50" s="328" t="str">
        <f t="shared" si="5"/>
        <v>error</v>
      </c>
      <c r="M50" s="118" t="s">
        <v>381</v>
      </c>
    </row>
    <row r="51" spans="1:13" s="172" customFormat="1">
      <c r="A51" s="250" t="s">
        <v>102</v>
      </c>
      <c r="B51" s="255"/>
      <c r="C51" s="258"/>
      <c r="D51" s="255"/>
      <c r="E51" s="252"/>
      <c r="F51" s="250"/>
      <c r="G51" s="253">
        <f>IFERROR(VLOOKUP(C51,ZHDK_Personal_2024!A$4:F$18, 4,FALSE),)</f>
        <v>0</v>
      </c>
      <c r="H51" s="254">
        <f t="shared" si="4"/>
        <v>0</v>
      </c>
      <c r="I51" s="114"/>
      <c r="J51" s="114"/>
      <c r="K51" s="114"/>
      <c r="L51" s="328" t="str">
        <f t="shared" si="5"/>
        <v>error</v>
      </c>
      <c r="M51" s="118" t="s">
        <v>381</v>
      </c>
    </row>
    <row r="52" spans="1:13" s="172" customFormat="1">
      <c r="A52" s="250" t="s">
        <v>102</v>
      </c>
      <c r="B52" s="255"/>
      <c r="C52" s="258"/>
      <c r="D52" s="255"/>
      <c r="E52" s="252"/>
      <c r="F52" s="250"/>
      <c r="G52" s="256"/>
      <c r="H52" s="254">
        <f>G52*E52*F52/12</f>
        <v>0</v>
      </c>
      <c r="I52" s="114"/>
      <c r="J52" s="114"/>
      <c r="K52" s="114"/>
      <c r="L52" s="328" t="str">
        <f t="shared" si="5"/>
        <v>error</v>
      </c>
      <c r="M52" s="118" t="s">
        <v>382</v>
      </c>
    </row>
    <row r="53" spans="1:13" s="172" customFormat="1">
      <c r="A53" s="250" t="s">
        <v>102</v>
      </c>
      <c r="B53" s="255"/>
      <c r="C53" s="258"/>
      <c r="D53" s="255"/>
      <c r="E53" s="252"/>
      <c r="F53" s="250"/>
      <c r="G53" s="256"/>
      <c r="H53" s="254">
        <f t="shared" si="4"/>
        <v>0</v>
      </c>
      <c r="I53" s="114"/>
      <c r="J53" s="114"/>
      <c r="K53" s="114"/>
      <c r="L53" s="328" t="str">
        <f t="shared" si="5"/>
        <v>error</v>
      </c>
      <c r="M53" s="118" t="s">
        <v>382</v>
      </c>
    </row>
    <row r="54" spans="1:13" s="172" customFormat="1">
      <c r="A54" s="250" t="s">
        <v>102</v>
      </c>
      <c r="B54" s="255"/>
      <c r="C54" s="258"/>
      <c r="D54" s="255"/>
      <c r="E54" s="252"/>
      <c r="F54" s="250"/>
      <c r="G54" s="256"/>
      <c r="H54" s="254">
        <f>G54*E54*F54/12</f>
        <v>0</v>
      </c>
      <c r="I54" s="114"/>
      <c r="J54" s="114"/>
      <c r="K54" s="114"/>
      <c r="L54" s="328" t="str">
        <f t="shared" si="5"/>
        <v>error</v>
      </c>
      <c r="M54" s="118" t="s">
        <v>382</v>
      </c>
    </row>
    <row r="55" spans="1:13" s="172" customFormat="1">
      <c r="A55" s="250" t="s">
        <v>102</v>
      </c>
      <c r="B55" s="255"/>
      <c r="C55" s="258"/>
      <c r="D55" s="255"/>
      <c r="E55" s="252"/>
      <c r="F55" s="250"/>
      <c r="G55" s="256"/>
      <c r="H55" s="254">
        <f t="shared" si="4"/>
        <v>0</v>
      </c>
      <c r="I55" s="114"/>
      <c r="J55" s="114"/>
      <c r="K55" s="114"/>
      <c r="L55" s="328" t="str">
        <f t="shared" si="5"/>
        <v>error</v>
      </c>
      <c r="M55" s="118" t="s">
        <v>382</v>
      </c>
    </row>
    <row r="56" spans="1:13" s="172" customFormat="1">
      <c r="A56" s="250" t="s">
        <v>102</v>
      </c>
      <c r="B56" s="255"/>
      <c r="C56" s="258"/>
      <c r="D56" s="255"/>
      <c r="E56" s="252"/>
      <c r="F56" s="250"/>
      <c r="G56" s="256"/>
      <c r="H56" s="254">
        <f t="shared" si="4"/>
        <v>0</v>
      </c>
      <c r="I56" s="114"/>
      <c r="J56" s="114"/>
      <c r="K56" s="114"/>
      <c r="L56" s="328" t="str">
        <f t="shared" si="5"/>
        <v>error</v>
      </c>
      <c r="M56" s="118" t="s">
        <v>382</v>
      </c>
    </row>
    <row r="57" spans="1:13" s="172" customFormat="1">
      <c r="A57" s="250" t="s">
        <v>102</v>
      </c>
      <c r="B57" s="255"/>
      <c r="C57" s="258"/>
      <c r="D57" s="255"/>
      <c r="E57" s="252"/>
      <c r="F57" s="250"/>
      <c r="G57" s="256"/>
      <c r="H57" s="254">
        <f t="shared" si="4"/>
        <v>0</v>
      </c>
      <c r="I57" s="114"/>
      <c r="J57" s="114"/>
      <c r="K57" s="114"/>
      <c r="L57" s="328" t="str">
        <f t="shared" si="5"/>
        <v>error</v>
      </c>
      <c r="M57" s="118" t="s">
        <v>382</v>
      </c>
    </row>
    <row r="58" spans="1:13" s="172" customFormat="1" ht="11" customHeight="1">
      <c r="A58" s="341" t="s">
        <v>371</v>
      </c>
      <c r="I58" s="95"/>
      <c r="J58" s="95"/>
      <c r="K58" s="95"/>
      <c r="L58" s="95"/>
    </row>
    <row r="59" spans="1:13" s="184" customFormat="1" ht="19">
      <c r="A59" s="244" t="s">
        <v>354</v>
      </c>
      <c r="B59" s="245"/>
      <c r="C59" s="244"/>
      <c r="D59" s="245"/>
      <c r="E59" s="246"/>
      <c r="F59" s="244"/>
      <c r="G59" s="247"/>
      <c r="H59" s="247">
        <f>SUM(H46:H58)</f>
        <v>0</v>
      </c>
      <c r="I59" s="323"/>
      <c r="J59" s="323"/>
      <c r="K59" s="323"/>
      <c r="L59" s="323"/>
    </row>
    <row r="61" spans="1:13">
      <c r="I61" s="365" t="s">
        <v>455</v>
      </c>
      <c r="J61" s="366"/>
      <c r="K61" s="366"/>
      <c r="L61" s="366"/>
      <c r="M61" s="366"/>
    </row>
    <row r="62" spans="1:13" s="111" customFormat="1" ht="33" customHeight="1">
      <c r="A62" s="109" t="s">
        <v>119</v>
      </c>
      <c r="B62" s="109" t="s">
        <v>120</v>
      </c>
      <c r="C62" s="109" t="s">
        <v>351</v>
      </c>
      <c r="D62" s="109" t="s">
        <v>356</v>
      </c>
      <c r="E62" s="110" t="s">
        <v>357</v>
      </c>
      <c r="F62" s="110" t="s">
        <v>358</v>
      </c>
      <c r="G62" s="110" t="s">
        <v>359</v>
      </c>
      <c r="H62" s="110" t="s">
        <v>360</v>
      </c>
      <c r="I62" s="324" t="s">
        <v>361</v>
      </c>
      <c r="J62" s="325" t="s">
        <v>362</v>
      </c>
      <c r="K62" s="325" t="s">
        <v>363</v>
      </c>
      <c r="L62" s="326" t="s">
        <v>364</v>
      </c>
    </row>
    <row r="63" spans="1:13">
      <c r="A63" s="112" t="s">
        <v>108</v>
      </c>
      <c r="B63" s="112"/>
      <c r="C63" s="113"/>
      <c r="D63" s="112"/>
      <c r="E63" s="114"/>
      <c r="F63" s="112"/>
      <c r="G63" s="115">
        <f>IFERROR(VLOOKUP(C63,PHZH_Personal_2025!A$6:D$11, 4,FALSE),)</f>
        <v>0</v>
      </c>
      <c r="H63" s="116">
        <f t="shared" ref="H63:H74" si="6">G63*E63*F63/12</f>
        <v>0</v>
      </c>
      <c r="I63" s="327"/>
      <c r="J63" s="327"/>
      <c r="K63" s="327"/>
      <c r="L63" s="328" t="str">
        <f>IF(SUM(I63:K63)=1,(I63*G63+J63*G63+K63*G63)*E63*F63/12, "error")</f>
        <v>error</v>
      </c>
      <c r="M63" s="118" t="s">
        <v>381</v>
      </c>
    </row>
    <row r="64" spans="1:13">
      <c r="A64" s="112" t="s">
        <v>108</v>
      </c>
      <c r="B64" s="117"/>
      <c r="C64" s="113"/>
      <c r="D64" s="117"/>
      <c r="E64" s="114"/>
      <c r="F64" s="112"/>
      <c r="G64" s="115">
        <f>IFERROR(VLOOKUP(C64,PHZH_Personal_2025!A$6:D$11, 4,FALSE),)</f>
        <v>0</v>
      </c>
      <c r="H64" s="116">
        <f t="shared" si="6"/>
        <v>0</v>
      </c>
      <c r="I64" s="114"/>
      <c r="J64" s="114"/>
      <c r="K64" s="114"/>
      <c r="L64" s="328" t="str">
        <f t="shared" ref="L64:L74" si="7">IF(SUM(I64:K64)=1,(I64*G64+J64*G64+K64*G64)*E64*F64/12, "error")</f>
        <v>error</v>
      </c>
      <c r="M64" s="118" t="s">
        <v>381</v>
      </c>
    </row>
    <row r="65" spans="1:13">
      <c r="A65" s="112" t="s">
        <v>108</v>
      </c>
      <c r="B65" s="117"/>
      <c r="C65" s="113"/>
      <c r="D65" s="117"/>
      <c r="E65" s="114"/>
      <c r="F65" s="112"/>
      <c r="G65" s="115">
        <f>IFERROR(VLOOKUP(C65,PHZH_Personal_2025!A$6:D$11, 4,FALSE),)</f>
        <v>0</v>
      </c>
      <c r="H65" s="116">
        <f t="shared" si="6"/>
        <v>0</v>
      </c>
      <c r="I65" s="114"/>
      <c r="J65" s="114"/>
      <c r="K65" s="114"/>
      <c r="L65" s="328" t="str">
        <f t="shared" si="7"/>
        <v>error</v>
      </c>
      <c r="M65" s="118" t="s">
        <v>381</v>
      </c>
    </row>
    <row r="66" spans="1:13">
      <c r="A66" s="112" t="s">
        <v>108</v>
      </c>
      <c r="B66" s="117"/>
      <c r="C66" s="113"/>
      <c r="D66" s="117"/>
      <c r="E66" s="114"/>
      <c r="F66" s="112"/>
      <c r="G66" s="115">
        <f>IFERROR(VLOOKUP(C66,PHZH_Personal_2025!A$6:D$11, 4,FALSE),)</f>
        <v>0</v>
      </c>
      <c r="H66" s="116">
        <f t="shared" si="6"/>
        <v>0</v>
      </c>
      <c r="I66" s="114"/>
      <c r="J66" s="114"/>
      <c r="K66" s="114"/>
      <c r="L66" s="328" t="str">
        <f t="shared" si="7"/>
        <v>error</v>
      </c>
      <c r="M66" s="118" t="s">
        <v>381</v>
      </c>
    </row>
    <row r="67" spans="1:13">
      <c r="A67" s="112" t="s">
        <v>108</v>
      </c>
      <c r="B67" s="117"/>
      <c r="C67" s="113"/>
      <c r="D67" s="117"/>
      <c r="E67" s="114"/>
      <c r="F67" s="112"/>
      <c r="G67" s="115">
        <f>IFERROR(VLOOKUP(C67,PHZH_Personal_2025!A$6:D$11, 4,FALSE),)</f>
        <v>0</v>
      </c>
      <c r="H67" s="116">
        <f t="shared" si="6"/>
        <v>0</v>
      </c>
      <c r="I67" s="114"/>
      <c r="J67" s="114"/>
      <c r="K67" s="114"/>
      <c r="L67" s="328" t="str">
        <f t="shared" si="7"/>
        <v>error</v>
      </c>
      <c r="M67" s="118" t="s">
        <v>381</v>
      </c>
    </row>
    <row r="68" spans="1:13">
      <c r="A68" s="112" t="s">
        <v>108</v>
      </c>
      <c r="B68" s="117"/>
      <c r="C68" s="113"/>
      <c r="D68" s="117"/>
      <c r="E68" s="114"/>
      <c r="F68" s="112"/>
      <c r="G68" s="115">
        <f>IFERROR(VLOOKUP(C68,PHZH_Personal_2025!A$6:D$11, 4,FALSE),)</f>
        <v>0</v>
      </c>
      <c r="H68" s="116">
        <f>G68*E68*F68/12</f>
        <v>0</v>
      </c>
      <c r="I68" s="114"/>
      <c r="J68" s="114"/>
      <c r="K68" s="114"/>
      <c r="L68" s="328" t="str">
        <f t="shared" si="7"/>
        <v>error</v>
      </c>
      <c r="M68" s="118" t="s">
        <v>381</v>
      </c>
    </row>
    <row r="69" spans="1:13">
      <c r="A69" s="112" t="s">
        <v>108</v>
      </c>
      <c r="B69" s="117"/>
      <c r="C69" s="113"/>
      <c r="D69" s="117"/>
      <c r="E69" s="114"/>
      <c r="F69" s="112"/>
      <c r="G69" s="124"/>
      <c r="H69" s="116">
        <f t="shared" si="6"/>
        <v>0</v>
      </c>
      <c r="I69" s="114"/>
      <c r="J69" s="114"/>
      <c r="K69" s="114"/>
      <c r="L69" s="328" t="str">
        <f t="shared" si="7"/>
        <v>error</v>
      </c>
      <c r="M69" s="118" t="s">
        <v>382</v>
      </c>
    </row>
    <row r="70" spans="1:13">
      <c r="A70" s="112" t="s">
        <v>108</v>
      </c>
      <c r="B70" s="117"/>
      <c r="C70" s="113"/>
      <c r="D70" s="117"/>
      <c r="E70" s="114"/>
      <c r="F70" s="112"/>
      <c r="G70" s="124"/>
      <c r="H70" s="116">
        <f>G70*E70*F70/12</f>
        <v>0</v>
      </c>
      <c r="I70" s="114"/>
      <c r="J70" s="114"/>
      <c r="K70" s="114"/>
      <c r="L70" s="328" t="str">
        <f t="shared" si="7"/>
        <v>error</v>
      </c>
      <c r="M70" s="118" t="s">
        <v>382</v>
      </c>
    </row>
    <row r="71" spans="1:13">
      <c r="A71" s="112" t="s">
        <v>108</v>
      </c>
      <c r="B71" s="117"/>
      <c r="C71" s="113"/>
      <c r="D71" s="117"/>
      <c r="E71" s="114"/>
      <c r="F71" s="112"/>
      <c r="G71" s="124"/>
      <c r="H71" s="116">
        <f t="shared" si="6"/>
        <v>0</v>
      </c>
      <c r="I71" s="114"/>
      <c r="J71" s="114"/>
      <c r="K71" s="114"/>
      <c r="L71" s="328" t="str">
        <f t="shared" si="7"/>
        <v>error</v>
      </c>
      <c r="M71" s="118" t="s">
        <v>382</v>
      </c>
    </row>
    <row r="72" spans="1:13">
      <c r="A72" s="112" t="s">
        <v>108</v>
      </c>
      <c r="B72" s="117"/>
      <c r="C72" s="113"/>
      <c r="D72" s="117"/>
      <c r="E72" s="114"/>
      <c r="F72" s="112"/>
      <c r="G72" s="124"/>
      <c r="H72" s="116">
        <f t="shared" si="6"/>
        <v>0</v>
      </c>
      <c r="I72" s="114"/>
      <c r="J72" s="114"/>
      <c r="K72" s="114"/>
      <c r="L72" s="328" t="str">
        <f t="shared" si="7"/>
        <v>error</v>
      </c>
      <c r="M72" s="118" t="s">
        <v>382</v>
      </c>
    </row>
    <row r="73" spans="1:13">
      <c r="A73" s="112" t="s">
        <v>108</v>
      </c>
      <c r="B73" s="117"/>
      <c r="C73" s="113"/>
      <c r="D73" s="117"/>
      <c r="E73" s="114"/>
      <c r="F73" s="112"/>
      <c r="G73" s="124"/>
      <c r="H73" s="116">
        <f t="shared" si="6"/>
        <v>0</v>
      </c>
      <c r="I73" s="114"/>
      <c r="J73" s="114"/>
      <c r="K73" s="114"/>
      <c r="L73" s="328" t="str">
        <f t="shared" si="7"/>
        <v>error</v>
      </c>
      <c r="M73" s="118" t="s">
        <v>382</v>
      </c>
    </row>
    <row r="74" spans="1:13">
      <c r="A74" s="112" t="s">
        <v>108</v>
      </c>
      <c r="B74" s="117"/>
      <c r="C74" s="113"/>
      <c r="D74" s="117"/>
      <c r="E74" s="114"/>
      <c r="F74" s="112"/>
      <c r="G74" s="124"/>
      <c r="H74" s="116">
        <f t="shared" si="6"/>
        <v>0</v>
      </c>
      <c r="I74" s="114"/>
      <c r="J74" s="114"/>
      <c r="K74" s="114"/>
      <c r="L74" s="328" t="str">
        <f t="shared" si="7"/>
        <v>error</v>
      </c>
      <c r="M74" s="118" t="s">
        <v>382</v>
      </c>
    </row>
    <row r="75" spans="1:13" ht="11" customHeight="1">
      <c r="A75" s="257" t="s">
        <v>121</v>
      </c>
    </row>
    <row r="76" spans="1:13" s="184" customFormat="1" ht="19">
      <c r="A76" s="244" t="s">
        <v>355</v>
      </c>
      <c r="B76" s="245"/>
      <c r="C76" s="244"/>
      <c r="D76" s="245"/>
      <c r="E76" s="246"/>
      <c r="F76" s="244"/>
      <c r="G76" s="247"/>
      <c r="H76" s="247">
        <f>SUM(H63:H75)</f>
        <v>0</v>
      </c>
      <c r="I76" s="323"/>
      <c r="J76" s="323"/>
      <c r="K76" s="323"/>
      <c r="L76" s="323"/>
    </row>
  </sheetData>
  <sheetProtection sheet="1" objects="1" scenarios="1"/>
  <mergeCells count="18">
    <mergeCell ref="I6:M7"/>
    <mergeCell ref="I44:M44"/>
    <mergeCell ref="I27:M27"/>
    <mergeCell ref="I10:M10"/>
    <mergeCell ref="I61:M61"/>
    <mergeCell ref="E38:F38"/>
    <mergeCell ref="E39:F39"/>
    <mergeCell ref="E40:F40"/>
    <mergeCell ref="E33:F33"/>
    <mergeCell ref="E34:F34"/>
    <mergeCell ref="E35:F35"/>
    <mergeCell ref="E36:F36"/>
    <mergeCell ref="E37:F37"/>
    <mergeCell ref="E28:F28"/>
    <mergeCell ref="E29:F29"/>
    <mergeCell ref="E30:F30"/>
    <mergeCell ref="E31:F31"/>
    <mergeCell ref="E32:F32"/>
  </mergeCells>
  <hyperlinks>
    <hyperlink ref="A9" location="Personalkosten!A76" display="Kalkulationsschema PHZH" xr:uid="{8F500688-118A-3744-98F2-C3394FDEC7EC}"/>
    <hyperlink ref="A6" location="Personalkosten!A25" display="Kalkulationsschema UZH" xr:uid="{9642EBB4-0750-CD48-8620-440D32BB463A}"/>
    <hyperlink ref="A7" location="Personalkosten!A29" display="Kalkulationsschema ZHAW" xr:uid="{25A152F9-F33B-4B40-AC4D-D75818F50DAB}"/>
    <hyperlink ref="A8" location="Personalkosten!A59" display="Kalkulationsschema ZHdK" xr:uid="{2DADC945-8981-174F-B561-BD781F495A66}"/>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E1660230-C9C3-3043-A8E8-2CE7943DFEE7}">
          <x14:formula1>
            <xm:f>UZH_Personal_2025!$A$4:$A$12</xm:f>
          </x14:formula1>
          <xm:sqref>C12:C17</xm:sqref>
        </x14:dataValidation>
        <x14:dataValidation type="list" allowBlank="1" showInputMessage="1" xr:uid="{9E5D273B-34DB-804D-8BA0-B3A3BA32AD5A}">
          <x14:formula1>
            <xm:f>ZHAW_Personal!$A$4:$A$8</xm:f>
          </x14:formula1>
          <xm:sqref>C29:C34</xm:sqref>
        </x14:dataValidation>
        <x14:dataValidation type="list" allowBlank="1" showInputMessage="1" showErrorMessage="1" xr:uid="{14CAAE24-41E2-684E-AA22-540D57E92455}">
          <x14:formula1>
            <xm:f>ZHDK_Personal!$A$4:$A$13</xm:f>
          </x14:formula1>
          <xm:sqref>C75 C24 C41 C58</xm:sqref>
        </x14:dataValidation>
        <x14:dataValidation type="list" allowBlank="1" showInputMessage="1" xr:uid="{2BBA7C1F-0010-EA42-A65D-93B42AE46040}">
          <x14:formula1>
            <xm:f>PHZH_Personal_2025!$A$6:$A$11</xm:f>
          </x14:formula1>
          <xm:sqref>C63:C68</xm:sqref>
        </x14:dataValidation>
        <x14:dataValidation type="list" allowBlank="1" showInputMessage="1" xr:uid="{73FDC3C2-D1D8-411F-8D4A-EE8B49040F96}">
          <x14:formula1>
            <xm:f>ZHDK_Personal_2024!$A$6:$A$18</xm:f>
          </x14:formula1>
          <xm:sqref>C46:C51</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activeCell="A7" sqref="A7:A18"/>
    </sheetView>
  </sheetViews>
  <sheetFormatPr baseColWidth="10" defaultColWidth="10.83203125" defaultRowHeight="13"/>
  <cols>
    <col min="1" max="1" width="36.83203125" style="7" bestFit="1" customWidth="1"/>
    <col min="2" max="2" width="21" style="7" bestFit="1" customWidth="1"/>
    <col min="3" max="3" width="20.1640625" style="7" customWidth="1"/>
    <col min="4" max="4" width="16.6640625" style="7" bestFit="1" customWidth="1"/>
    <col min="5" max="5" width="18.1640625" style="7" bestFit="1" customWidth="1"/>
    <col min="6" max="6" width="15.1640625" style="7" bestFit="1" customWidth="1"/>
    <col min="7" max="7" width="17.5" style="7" bestFit="1" customWidth="1"/>
    <col min="8" max="8" width="12.6640625" style="7" bestFit="1" customWidth="1"/>
    <col min="9" max="9" width="13.5" style="7" bestFit="1" customWidth="1"/>
    <col min="10" max="16384" width="10.83203125" style="7"/>
  </cols>
  <sheetData>
    <row r="1" spans="1:9" ht="26">
      <c r="A1" s="367" t="s">
        <v>282</v>
      </c>
      <c r="B1" s="367"/>
      <c r="C1" s="367"/>
      <c r="D1" s="367"/>
      <c r="E1" s="367"/>
      <c r="F1" s="367"/>
    </row>
    <row r="3" spans="1:9" ht="15">
      <c r="A3" s="11" t="s">
        <v>123</v>
      </c>
      <c r="B3" s="12" t="s">
        <v>136</v>
      </c>
      <c r="C3" s="12" t="s">
        <v>137</v>
      </c>
      <c r="D3" s="12" t="s">
        <v>138</v>
      </c>
      <c r="E3" s="12" t="s">
        <v>139</v>
      </c>
      <c r="F3" s="12" t="s">
        <v>140</v>
      </c>
    </row>
    <row r="4" spans="1:9" ht="15">
      <c r="A4" s="13"/>
      <c r="B4" s="14" t="s">
        <v>141</v>
      </c>
      <c r="C4" s="14" t="s">
        <v>142</v>
      </c>
      <c r="D4" s="14"/>
      <c r="E4" s="14"/>
    </row>
    <row r="5" spans="1:9" ht="15">
      <c r="A5" s="15"/>
      <c r="B5" s="16" t="s">
        <v>143</v>
      </c>
      <c r="C5" s="16" t="s">
        <v>144</v>
      </c>
      <c r="D5" s="16" t="s">
        <v>144</v>
      </c>
      <c r="E5" s="16" t="s">
        <v>144</v>
      </c>
      <c r="F5" s="16" t="s">
        <v>144</v>
      </c>
    </row>
    <row r="6" spans="1:9">
      <c r="A6" s="17"/>
      <c r="B6" s="18"/>
      <c r="C6" s="19"/>
      <c r="D6" s="20"/>
      <c r="E6" s="21"/>
      <c r="F6" s="22"/>
    </row>
    <row r="7" spans="1:9">
      <c r="A7" s="17" t="s">
        <v>329</v>
      </c>
      <c r="B7" s="18">
        <v>130</v>
      </c>
      <c r="C7" s="19">
        <v>1722</v>
      </c>
      <c r="D7" s="20">
        <f>+B7*C7</f>
        <v>223860</v>
      </c>
      <c r="E7" s="21">
        <f>+D7/12</f>
        <v>18655</v>
      </c>
      <c r="F7" s="22">
        <f>+B7*8.4</f>
        <v>1092</v>
      </c>
      <c r="I7" s="261"/>
    </row>
    <row r="8" spans="1:9">
      <c r="A8" s="17" t="s">
        <v>330</v>
      </c>
      <c r="B8" s="18">
        <v>120</v>
      </c>
      <c r="C8" s="19">
        <v>1722</v>
      </c>
      <c r="D8" s="20">
        <f t="shared" ref="D8:D13" si="0">+B8*C8</f>
        <v>206640</v>
      </c>
      <c r="E8" s="21">
        <f t="shared" ref="E8:E18" si="1">+D8/12</f>
        <v>17220</v>
      </c>
      <c r="F8" s="22">
        <f t="shared" ref="F8:F18" si="2">+B8*8.4</f>
        <v>1008</v>
      </c>
      <c r="I8" s="261"/>
    </row>
    <row r="9" spans="1:9">
      <c r="A9" s="17" t="s">
        <v>331</v>
      </c>
      <c r="B9" s="18">
        <v>115</v>
      </c>
      <c r="C9" s="19">
        <v>1722</v>
      </c>
      <c r="D9" s="20">
        <f t="shared" si="0"/>
        <v>198030</v>
      </c>
      <c r="E9" s="21">
        <f t="shared" si="1"/>
        <v>16502.5</v>
      </c>
      <c r="F9" s="22">
        <f t="shared" si="2"/>
        <v>966</v>
      </c>
      <c r="I9" s="261"/>
    </row>
    <row r="10" spans="1:9">
      <c r="A10" s="17" t="s">
        <v>332</v>
      </c>
      <c r="B10" s="18">
        <v>120</v>
      </c>
      <c r="C10" s="19">
        <v>1722</v>
      </c>
      <c r="D10" s="20">
        <f t="shared" si="0"/>
        <v>206640</v>
      </c>
      <c r="E10" s="21">
        <f t="shared" si="1"/>
        <v>17220</v>
      </c>
      <c r="F10" s="22">
        <f t="shared" si="2"/>
        <v>1008</v>
      </c>
      <c r="I10" s="261"/>
    </row>
    <row r="11" spans="1:9">
      <c r="A11" s="17" t="s">
        <v>333</v>
      </c>
      <c r="B11" s="18">
        <v>100</v>
      </c>
      <c r="C11" s="19">
        <v>1722</v>
      </c>
      <c r="D11" s="20">
        <f t="shared" si="0"/>
        <v>172200</v>
      </c>
      <c r="E11" s="21">
        <f t="shared" si="1"/>
        <v>14350</v>
      </c>
      <c r="F11" s="22">
        <f t="shared" si="2"/>
        <v>840</v>
      </c>
      <c r="I11" s="261"/>
    </row>
    <row r="12" spans="1:9">
      <c r="A12" s="17" t="s">
        <v>334</v>
      </c>
      <c r="B12" s="18">
        <v>80</v>
      </c>
      <c r="C12" s="19">
        <v>1722</v>
      </c>
      <c r="D12" s="20">
        <f t="shared" si="0"/>
        <v>137760</v>
      </c>
      <c r="E12" s="21">
        <f t="shared" si="1"/>
        <v>11480</v>
      </c>
      <c r="F12" s="22">
        <f t="shared" si="2"/>
        <v>672</v>
      </c>
      <c r="I12" s="261"/>
    </row>
    <row r="13" spans="1:9">
      <c r="A13" s="17" t="s">
        <v>335</v>
      </c>
      <c r="B13" s="18">
        <v>65</v>
      </c>
      <c r="C13" s="19">
        <v>1879</v>
      </c>
      <c r="D13" s="20">
        <f t="shared" si="0"/>
        <v>122135</v>
      </c>
      <c r="E13" s="21">
        <f t="shared" si="1"/>
        <v>10177.916666666666</v>
      </c>
      <c r="F13" s="22">
        <f t="shared" si="2"/>
        <v>546</v>
      </c>
      <c r="H13" s="20"/>
      <c r="I13" s="261"/>
    </row>
    <row r="14" spans="1:9">
      <c r="A14" s="17" t="s">
        <v>274</v>
      </c>
      <c r="B14" s="18">
        <v>115</v>
      </c>
      <c r="C14" s="19">
        <v>1879</v>
      </c>
      <c r="D14" s="20">
        <f>+B14*C14</f>
        <v>216085</v>
      </c>
      <c r="E14" s="21">
        <f t="shared" si="1"/>
        <v>18007.083333333332</v>
      </c>
      <c r="F14" s="22">
        <f t="shared" si="2"/>
        <v>966</v>
      </c>
      <c r="H14" s="20"/>
      <c r="I14" s="261"/>
    </row>
    <row r="15" spans="1:9">
      <c r="A15" s="17" t="s">
        <v>275</v>
      </c>
      <c r="B15" s="18">
        <v>85</v>
      </c>
      <c r="C15" s="19">
        <v>1879</v>
      </c>
      <c r="D15" s="20">
        <f>+B15*C15</f>
        <v>159715</v>
      </c>
      <c r="E15" s="21">
        <f t="shared" si="1"/>
        <v>13309.583333333334</v>
      </c>
      <c r="F15" s="22">
        <f t="shared" si="2"/>
        <v>714</v>
      </c>
      <c r="H15" s="20"/>
      <c r="I15" s="261"/>
    </row>
    <row r="16" spans="1:9">
      <c r="A16" s="17" t="s">
        <v>276</v>
      </c>
      <c r="B16" s="18">
        <v>70</v>
      </c>
      <c r="C16" s="19">
        <v>1879</v>
      </c>
      <c r="D16" s="20">
        <f>+B16*C16</f>
        <v>131530</v>
      </c>
      <c r="E16" s="21">
        <f t="shared" si="1"/>
        <v>10960.833333333334</v>
      </c>
      <c r="F16" s="22">
        <f t="shared" si="2"/>
        <v>588</v>
      </c>
      <c r="H16" s="20"/>
      <c r="I16" s="261"/>
    </row>
    <row r="17" spans="1:9">
      <c r="A17" s="17" t="s">
        <v>277</v>
      </c>
      <c r="B17" s="18">
        <v>45</v>
      </c>
      <c r="C17" s="19">
        <v>1879</v>
      </c>
      <c r="D17" s="20">
        <f>+B17*C17</f>
        <v>84555</v>
      </c>
      <c r="E17" s="21">
        <f t="shared" si="1"/>
        <v>7046.25</v>
      </c>
      <c r="F17" s="22">
        <f t="shared" si="2"/>
        <v>378</v>
      </c>
      <c r="H17" s="20"/>
      <c r="I17" s="261"/>
    </row>
    <row r="18" spans="1:9">
      <c r="A18" s="23" t="s">
        <v>336</v>
      </c>
      <c r="B18" s="24">
        <v>20</v>
      </c>
      <c r="C18" s="25">
        <v>1879</v>
      </c>
      <c r="D18" s="26">
        <f>+B18*C18</f>
        <v>37580</v>
      </c>
      <c r="E18" s="27">
        <f t="shared" si="1"/>
        <v>3131.6666666666665</v>
      </c>
      <c r="F18" s="28">
        <f t="shared" si="2"/>
        <v>168</v>
      </c>
      <c r="H18" s="20"/>
      <c r="I18" s="261"/>
    </row>
    <row r="19" spans="1:9">
      <c r="F19" s="22"/>
      <c r="G19" s="22"/>
    </row>
    <row r="20" spans="1:9">
      <c r="A20" s="29" t="s">
        <v>150</v>
      </c>
      <c r="B20" s="30"/>
      <c r="C20" s="30" t="s">
        <v>151</v>
      </c>
      <c r="D20" s="31"/>
      <c r="E20" s="8"/>
      <c r="F20" s="8"/>
      <c r="G20" s="32"/>
    </row>
    <row r="21" spans="1:9">
      <c r="A21" s="33"/>
      <c r="B21" s="34"/>
      <c r="C21" s="34" t="s">
        <v>152</v>
      </c>
      <c r="D21" s="35"/>
      <c r="G21" s="36"/>
    </row>
    <row r="22" spans="1:9">
      <c r="A22" s="37"/>
      <c r="B22" s="38"/>
      <c r="C22" s="38" t="s">
        <v>153</v>
      </c>
      <c r="D22" s="39"/>
      <c r="E22" s="40"/>
      <c r="F22" s="40"/>
      <c r="G22" s="41"/>
    </row>
    <row r="23" spans="1:9">
      <c r="A23" s="42"/>
      <c r="B23" s="42"/>
      <c r="C23" s="35"/>
      <c r="D23" s="35"/>
    </row>
    <row r="24" spans="1:9">
      <c r="A24" s="29" t="s">
        <v>154</v>
      </c>
      <c r="B24" s="30"/>
      <c r="C24" s="30" t="s">
        <v>155</v>
      </c>
      <c r="D24" s="31"/>
      <c r="E24" s="8"/>
      <c r="F24" s="8"/>
      <c r="G24" s="32"/>
    </row>
    <row r="25" spans="1:9">
      <c r="A25" s="33"/>
      <c r="B25" s="34"/>
      <c r="C25" s="34" t="s">
        <v>156</v>
      </c>
      <c r="D25" s="35"/>
      <c r="G25" s="36"/>
    </row>
    <row r="26" spans="1:9">
      <c r="A26" s="33"/>
      <c r="B26" s="34"/>
      <c r="C26" s="34" t="s">
        <v>157</v>
      </c>
      <c r="D26" s="35"/>
      <c r="G26" s="36"/>
    </row>
    <row r="27" spans="1:9">
      <c r="A27" s="33"/>
      <c r="B27" s="34"/>
      <c r="C27" s="34" t="s">
        <v>158</v>
      </c>
      <c r="D27" s="35"/>
      <c r="G27" s="36"/>
    </row>
    <row r="28" spans="1:9">
      <c r="A28" s="37"/>
      <c r="B28" s="38"/>
      <c r="C28" s="38" t="s">
        <v>159</v>
      </c>
      <c r="D28" s="39"/>
      <c r="E28" s="40"/>
      <c r="F28" s="40"/>
      <c r="G28" s="41"/>
    </row>
    <row r="29" spans="1:9">
      <c r="A29" s="42"/>
      <c r="B29" s="42"/>
      <c r="C29" s="35"/>
      <c r="D29" s="35"/>
    </row>
    <row r="30" spans="1:9">
      <c r="A30" s="43" t="s">
        <v>160</v>
      </c>
      <c r="B30" s="44"/>
      <c r="C30" s="44" t="s">
        <v>161</v>
      </c>
      <c r="D30" s="45"/>
      <c r="E30" s="9"/>
      <c r="F30" s="9"/>
      <c r="G30" s="46"/>
    </row>
    <row r="32" spans="1:9">
      <c r="A32" s="10" t="s">
        <v>162</v>
      </c>
    </row>
    <row r="33" spans="1:1">
      <c r="A33" s="7" t="s">
        <v>163</v>
      </c>
    </row>
    <row r="34" spans="1:1">
      <c r="A34" s="7" t="s">
        <v>164</v>
      </c>
    </row>
    <row r="35" spans="1:1">
      <c r="A35" s="7" t="s">
        <v>165</v>
      </c>
    </row>
    <row r="36" spans="1:1">
      <c r="A36" s="7" t="s">
        <v>166</v>
      </c>
    </row>
    <row r="40" spans="1:1">
      <c r="A40" s="10" t="s">
        <v>167</v>
      </c>
    </row>
    <row r="41" spans="1:1">
      <c r="A41" s="7">
        <v>1</v>
      </c>
    </row>
    <row r="42" spans="1:1">
      <c r="A42" s="7">
        <v>1.5</v>
      </c>
    </row>
    <row r="43" spans="1:1">
      <c r="A43" s="7">
        <v>1.8</v>
      </c>
    </row>
    <row r="44" spans="1:1">
      <c r="A44" s="7">
        <v>2</v>
      </c>
    </row>
    <row r="45" spans="1:1">
      <c r="A45" s="7">
        <v>2.1</v>
      </c>
    </row>
    <row r="46" spans="1:1">
      <c r="A46" s="7">
        <v>2.2000000000000002</v>
      </c>
    </row>
    <row r="47" spans="1:1">
      <c r="A47" s="7">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2411C-EBB6-5B49-A8BC-4335F5DA5ABF}">
  <sheetPr>
    <tabColor theme="9" tint="0.79998168889431442"/>
  </sheetPr>
  <dimension ref="A1:F19"/>
  <sheetViews>
    <sheetView zoomScale="150" zoomScaleNormal="150" workbookViewId="0">
      <selection activeCell="E11" sqref="E11"/>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47" style="7" bestFit="1" customWidth="1"/>
    <col min="7" max="16384" width="10.83203125" style="7"/>
  </cols>
  <sheetData>
    <row r="1" spans="1:6" s="130" customFormat="1" ht="26">
      <c r="A1" s="230" t="s">
        <v>122</v>
      </c>
      <c r="B1" s="230"/>
      <c r="C1" s="230"/>
      <c r="D1" s="230"/>
      <c r="E1" s="230"/>
      <c r="F1" s="230"/>
    </row>
    <row r="2" spans="1:6" ht="15">
      <c r="A2" s="13"/>
      <c r="B2" s="13"/>
      <c r="C2" s="133"/>
      <c r="D2" s="14"/>
      <c r="E2" s="14"/>
    </row>
    <row r="3" spans="1:6" s="235" customFormat="1" ht="16">
      <c r="A3" s="231" t="s">
        <v>123</v>
      </c>
      <c r="B3" s="232" t="s">
        <v>124</v>
      </c>
      <c r="C3" s="233" t="s">
        <v>125</v>
      </c>
      <c r="D3" s="232" t="s">
        <v>126</v>
      </c>
      <c r="E3" s="234" t="s">
        <v>127</v>
      </c>
    </row>
    <row r="4" spans="1:6" s="239" customFormat="1">
      <c r="A4" s="236"/>
      <c r="B4" s="236"/>
      <c r="C4" s="236"/>
      <c r="D4" s="237"/>
      <c r="E4" s="238"/>
    </row>
    <row r="5" spans="1:6" s="239" customFormat="1">
      <c r="A5" s="236" t="s">
        <v>128</v>
      </c>
      <c r="B5" s="240">
        <v>1</v>
      </c>
      <c r="C5" s="241">
        <v>64266</v>
      </c>
      <c r="D5" s="240">
        <v>0.14000000000000001</v>
      </c>
      <c r="E5" s="238">
        <f t="shared" ref="E5:E11" si="0">+C5/B5*(100%+D5)</f>
        <v>73263.240000000005</v>
      </c>
      <c r="F5" s="236"/>
    </row>
    <row r="6" spans="1:6" s="239" customFormat="1">
      <c r="A6" s="236" t="s">
        <v>129</v>
      </c>
      <c r="B6" s="240">
        <v>1</v>
      </c>
      <c r="C6" s="241">
        <v>74427</v>
      </c>
      <c r="D6" s="240">
        <v>0.14000000000000001</v>
      </c>
      <c r="E6" s="238">
        <f t="shared" si="0"/>
        <v>84846.780000000013</v>
      </c>
      <c r="F6" s="236"/>
    </row>
    <row r="7" spans="1:6" s="239" customFormat="1">
      <c r="A7" s="236" t="s">
        <v>130</v>
      </c>
      <c r="B7" s="240">
        <v>0.6</v>
      </c>
      <c r="C7" s="241">
        <v>48686.400000000001</v>
      </c>
      <c r="D7" s="242">
        <v>0.14499999999999999</v>
      </c>
      <c r="E7" s="238">
        <f t="shared" si="0"/>
        <v>92909.88</v>
      </c>
      <c r="F7" s="236"/>
    </row>
    <row r="8" spans="1:6" s="239" customFormat="1">
      <c r="A8" s="236" t="s">
        <v>131</v>
      </c>
      <c r="B8" s="240">
        <v>0.6</v>
      </c>
      <c r="C8" s="241">
        <v>50238.9</v>
      </c>
      <c r="D8" s="242">
        <v>0.14499999999999999</v>
      </c>
      <c r="E8" s="238">
        <f t="shared" si="0"/>
        <v>95872.567500000005</v>
      </c>
      <c r="F8" s="236"/>
    </row>
    <row r="9" spans="1:6" s="239" customFormat="1">
      <c r="A9" s="236" t="s">
        <v>132</v>
      </c>
      <c r="B9" s="240">
        <v>0.6</v>
      </c>
      <c r="C9" s="241">
        <v>51791.4</v>
      </c>
      <c r="D9" s="242">
        <v>0.14499999999999999</v>
      </c>
      <c r="E9" s="238">
        <f t="shared" si="0"/>
        <v>98835.255000000005</v>
      </c>
      <c r="F9" s="236"/>
    </row>
    <row r="10" spans="1:6" s="239" customFormat="1">
      <c r="A10" s="236" t="s">
        <v>133</v>
      </c>
      <c r="B10" s="240">
        <v>1</v>
      </c>
      <c r="C10" s="241">
        <v>94064</v>
      </c>
      <c r="D10" s="240">
        <v>0.15</v>
      </c>
      <c r="E10" s="238">
        <f t="shared" si="0"/>
        <v>108173.59999999999</v>
      </c>
      <c r="F10" s="236"/>
    </row>
    <row r="11" spans="1:6" s="239" customFormat="1">
      <c r="A11" s="236" t="s">
        <v>134</v>
      </c>
      <c r="B11" s="240">
        <v>1</v>
      </c>
      <c r="C11" s="241">
        <v>100240</v>
      </c>
      <c r="D11" s="240">
        <v>0.15</v>
      </c>
      <c r="E11" s="238">
        <f t="shared" si="0"/>
        <v>115275.99999999999</v>
      </c>
      <c r="F11" s="236"/>
    </row>
    <row r="12" spans="1:6">
      <c r="A12" s="17"/>
      <c r="B12" s="17"/>
      <c r="C12" s="17"/>
      <c r="D12" s="243"/>
      <c r="E12" s="20"/>
    </row>
    <row r="13" spans="1:6">
      <c r="A13" s="17"/>
      <c r="B13" s="17"/>
      <c r="C13" s="17"/>
      <c r="D13" s="243"/>
      <c r="E13" s="20"/>
    </row>
    <row r="14" spans="1:6">
      <c r="A14" s="17"/>
      <c r="B14" s="17"/>
      <c r="C14" s="17"/>
      <c r="D14" s="243"/>
      <c r="E14" s="20"/>
    </row>
    <row r="15" spans="1:6">
      <c r="A15" s="17"/>
      <c r="B15" s="17"/>
      <c r="C15" s="17"/>
      <c r="D15" s="243"/>
      <c r="E15" s="20"/>
    </row>
    <row r="16" spans="1:6">
      <c r="A16" s="17"/>
      <c r="B16" s="17"/>
      <c r="C16" s="17"/>
      <c r="D16" s="243"/>
      <c r="E16" s="20"/>
    </row>
    <row r="17" spans="1:6">
      <c r="A17" s="23"/>
      <c r="B17" s="23"/>
      <c r="C17" s="23"/>
      <c r="D17" s="243"/>
      <c r="E17" s="26"/>
    </row>
    <row r="18" spans="1:6" s="130" customFormat="1" ht="16">
      <c r="C18" s="129"/>
      <c r="F18" s="169"/>
    </row>
    <row r="19" spans="1:6" s="130" customFormat="1" ht="16">
      <c r="C19" s="129"/>
    </row>
  </sheetData>
  <pageMargins left="0.7" right="0.7" top="0.78740157499999996" bottom="0.78740157499999996" header="0.3" footer="0.3"/>
  <pageSetup paperSize="9" orientation="portrait" verticalDpi="0" r:id="rId1"/>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zoomScale="200" zoomScaleNormal="200" workbookViewId="0">
      <selection activeCell="A5" sqref="A5:A12"/>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3.83203125" style="7" customWidth="1"/>
    <col min="7" max="7" width="47" style="7" bestFit="1" customWidth="1"/>
    <col min="8" max="16384" width="10.83203125" style="7"/>
  </cols>
  <sheetData>
    <row r="1" spans="1:7" s="130" customFormat="1" ht="26">
      <c r="A1" s="230" t="s">
        <v>279</v>
      </c>
      <c r="B1" s="230"/>
      <c r="C1" s="230"/>
      <c r="D1" s="230"/>
      <c r="E1" s="230"/>
      <c r="F1" s="230"/>
      <c r="G1" s="230"/>
    </row>
    <row r="2" spans="1:7" ht="15">
      <c r="A2" s="13"/>
      <c r="B2" s="13"/>
      <c r="C2" s="133"/>
      <c r="D2" s="14"/>
      <c r="E2" s="14"/>
      <c r="F2" s="14"/>
    </row>
    <row r="3" spans="1:7" s="235" customFormat="1" ht="16">
      <c r="A3" s="231" t="s">
        <v>123</v>
      </c>
      <c r="B3" s="232" t="s">
        <v>124</v>
      </c>
      <c r="C3" s="233" t="s">
        <v>125</v>
      </c>
      <c r="D3" s="232" t="s">
        <v>126</v>
      </c>
      <c r="E3" s="234" t="s">
        <v>127</v>
      </c>
      <c r="F3" s="309"/>
    </row>
    <row r="4" spans="1:7" s="239" customFormat="1">
      <c r="A4" s="236"/>
      <c r="B4" s="236"/>
      <c r="C4" s="236"/>
      <c r="D4" s="237"/>
      <c r="E4" s="238"/>
      <c r="F4" s="237"/>
    </row>
    <row r="5" spans="1:7" s="239" customFormat="1">
      <c r="A5" s="236" t="s">
        <v>340</v>
      </c>
      <c r="B5" s="240">
        <v>1</v>
      </c>
      <c r="C5" s="322">
        <v>66012</v>
      </c>
      <c r="D5" s="240">
        <v>0.14000000000000001</v>
      </c>
      <c r="E5" s="238">
        <f t="shared" ref="E5:E12" si="0">+C5/B5*(100%+D5)</f>
        <v>75253.680000000008</v>
      </c>
      <c r="F5" s="236"/>
      <c r="G5" s="236"/>
    </row>
    <row r="6" spans="1:7" s="239" customFormat="1">
      <c r="A6" s="236" t="s">
        <v>341</v>
      </c>
      <c r="B6" s="240">
        <v>1</v>
      </c>
      <c r="C6" s="322">
        <v>76450</v>
      </c>
      <c r="D6" s="240">
        <v>0.14000000000000001</v>
      </c>
      <c r="E6" s="238">
        <f t="shared" si="0"/>
        <v>87153.000000000015</v>
      </c>
      <c r="F6" s="236"/>
      <c r="G6" s="236"/>
    </row>
    <row r="7" spans="1:7" s="239" customFormat="1">
      <c r="A7" s="236" t="s">
        <v>342</v>
      </c>
      <c r="B7" s="240">
        <v>0.8</v>
      </c>
      <c r="C7" s="322">
        <v>50403.6</v>
      </c>
      <c r="D7" s="242">
        <v>0.14499999999999999</v>
      </c>
      <c r="E7" s="238">
        <f t="shared" si="0"/>
        <v>72140.152499999997</v>
      </c>
      <c r="F7" s="236"/>
      <c r="G7" s="236" t="s">
        <v>135</v>
      </c>
    </row>
    <row r="8" spans="1:7" s="239" customFormat="1">
      <c r="A8" s="236" t="s">
        <v>343</v>
      </c>
      <c r="B8" s="240">
        <v>0.8</v>
      </c>
      <c r="C8" s="322">
        <v>52010.9</v>
      </c>
      <c r="D8" s="242">
        <v>0.14499999999999999</v>
      </c>
      <c r="E8" s="238">
        <f t="shared" si="0"/>
        <v>74440.600625000006</v>
      </c>
      <c r="F8" s="236"/>
      <c r="G8" s="236" t="s">
        <v>135</v>
      </c>
    </row>
    <row r="9" spans="1:7" s="239" customFormat="1">
      <c r="A9" s="236" t="s">
        <v>344</v>
      </c>
      <c r="B9" s="240">
        <v>0.8</v>
      </c>
      <c r="C9" s="322">
        <v>53617.8</v>
      </c>
      <c r="D9" s="242">
        <v>0.14499999999999999</v>
      </c>
      <c r="E9" s="238">
        <f t="shared" si="0"/>
        <v>76740.476250000007</v>
      </c>
      <c r="F9" s="236"/>
      <c r="G9" s="236" t="s">
        <v>135</v>
      </c>
    </row>
    <row r="10" spans="1:7" s="239" customFormat="1">
      <c r="A10" s="236" t="s">
        <v>345</v>
      </c>
      <c r="B10" s="240">
        <v>1</v>
      </c>
      <c r="C10" s="322">
        <v>96620</v>
      </c>
      <c r="D10" s="240">
        <v>0.15</v>
      </c>
      <c r="E10" s="238">
        <f t="shared" si="0"/>
        <v>111112.99999999999</v>
      </c>
      <c r="F10" s="236"/>
      <c r="G10" s="236"/>
    </row>
    <row r="11" spans="1:7" s="239" customFormat="1">
      <c r="A11" s="236" t="s">
        <v>346</v>
      </c>
      <c r="B11" s="240">
        <v>1</v>
      </c>
      <c r="C11" s="322">
        <v>96620</v>
      </c>
      <c r="D11" s="240">
        <v>0.15</v>
      </c>
      <c r="E11" s="238">
        <f t="shared" si="0"/>
        <v>111112.99999999999</v>
      </c>
      <c r="F11" s="236"/>
      <c r="G11" s="236"/>
    </row>
    <row r="12" spans="1:7" s="239" customFormat="1">
      <c r="A12" s="236" t="s">
        <v>134</v>
      </c>
      <c r="B12" s="240">
        <v>1</v>
      </c>
      <c r="C12" s="322">
        <v>102964</v>
      </c>
      <c r="D12" s="240">
        <v>0.16</v>
      </c>
      <c r="E12" s="238">
        <f t="shared" si="0"/>
        <v>119438.23999999999</v>
      </c>
      <c r="F12" s="236"/>
      <c r="G12" s="236"/>
    </row>
    <row r="13" spans="1:7">
      <c r="A13" s="17"/>
      <c r="B13" s="17"/>
      <c r="C13" s="17"/>
      <c r="D13" s="243"/>
      <c r="E13" s="20"/>
      <c r="F13" s="243"/>
    </row>
    <row r="14" spans="1:7">
      <c r="A14" s="17"/>
      <c r="B14" s="17"/>
      <c r="C14" s="17"/>
      <c r="D14" s="243"/>
      <c r="E14" s="20"/>
      <c r="F14" s="243"/>
    </row>
    <row r="15" spans="1:7">
      <c r="A15" s="17"/>
      <c r="B15" s="17"/>
      <c r="C15" s="17"/>
      <c r="D15" s="243"/>
      <c r="E15" s="20"/>
      <c r="F15" s="243"/>
    </row>
    <row r="16" spans="1:7">
      <c r="A16" s="17"/>
      <c r="B16" s="17"/>
      <c r="C16" s="17"/>
      <c r="D16" s="243"/>
      <c r="E16" s="20"/>
      <c r="F16" s="243"/>
    </row>
    <row r="17" spans="1:7">
      <c r="A17" s="17"/>
      <c r="B17" s="17"/>
      <c r="C17" s="17"/>
      <c r="D17" s="243"/>
      <c r="E17" s="20"/>
      <c r="F17" s="243"/>
    </row>
    <row r="18" spans="1:7">
      <c r="A18" s="23"/>
      <c r="B18" s="23"/>
      <c r="C18" s="23"/>
      <c r="D18" s="243"/>
      <c r="E18" s="26"/>
      <c r="F18" s="243"/>
    </row>
    <row r="19" spans="1:7" s="130" customFormat="1" ht="16">
      <c r="C19" s="129"/>
      <c r="G19" s="169"/>
    </row>
    <row r="20" spans="1:7" s="130" customFormat="1" ht="16">
      <c r="C20" s="129"/>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A7" sqref="A7:A10"/>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26">
      <c r="A1" s="367" t="s">
        <v>278</v>
      </c>
      <c r="B1" s="367"/>
      <c r="C1" s="367"/>
      <c r="D1" s="367"/>
      <c r="E1" s="367"/>
      <c r="F1" s="367"/>
    </row>
    <row r="3" spans="1:8" ht="15">
      <c r="A3" s="11" t="s">
        <v>123</v>
      </c>
      <c r="B3" s="12" t="s">
        <v>136</v>
      </c>
      <c r="C3" s="12" t="s">
        <v>137</v>
      </c>
      <c r="D3" s="12" t="s">
        <v>138</v>
      </c>
      <c r="E3" s="12" t="s">
        <v>139</v>
      </c>
      <c r="F3" s="12" t="s">
        <v>140</v>
      </c>
    </row>
    <row r="4" spans="1:8" ht="15">
      <c r="A4" s="13"/>
      <c r="B4" s="14" t="s">
        <v>141</v>
      </c>
      <c r="C4" s="14" t="s">
        <v>142</v>
      </c>
      <c r="D4" s="14"/>
      <c r="E4" s="14"/>
    </row>
    <row r="5" spans="1:8" ht="15">
      <c r="A5" s="15"/>
      <c r="B5" s="16" t="s">
        <v>143</v>
      </c>
      <c r="C5" s="16" t="s">
        <v>144</v>
      </c>
      <c r="D5" s="16" t="s">
        <v>144</v>
      </c>
      <c r="E5" s="16" t="s">
        <v>144</v>
      </c>
      <c r="F5" s="16" t="s">
        <v>144</v>
      </c>
    </row>
    <row r="6" spans="1:8">
      <c r="A6" s="17"/>
      <c r="B6" s="18"/>
      <c r="C6" s="19"/>
      <c r="D6" s="20"/>
      <c r="E6" s="21"/>
      <c r="F6" s="22"/>
    </row>
    <row r="7" spans="1:8">
      <c r="A7" s="338" t="s">
        <v>347</v>
      </c>
      <c r="B7" s="331">
        <v>105</v>
      </c>
      <c r="C7" s="332">
        <v>1900</v>
      </c>
      <c r="D7" s="260">
        <f>+B7*C7</f>
        <v>199500</v>
      </c>
      <c r="E7" s="21">
        <f>+D7/12</f>
        <v>16625</v>
      </c>
      <c r="F7" s="22">
        <f>+B7*8.4</f>
        <v>882</v>
      </c>
      <c r="H7" s="261"/>
    </row>
    <row r="8" spans="1:8">
      <c r="A8" s="339" t="s">
        <v>348</v>
      </c>
      <c r="B8" s="333">
        <v>90</v>
      </c>
      <c r="C8" s="332">
        <v>1900</v>
      </c>
      <c r="D8" s="260">
        <f>+B8*C8</f>
        <v>171000</v>
      </c>
      <c r="E8" s="21">
        <f>+D8/12</f>
        <v>14250</v>
      </c>
      <c r="F8" s="22">
        <f>+B8*8.4</f>
        <v>756</v>
      </c>
      <c r="H8" s="261"/>
    </row>
    <row r="9" spans="1:8">
      <c r="A9" s="339" t="s">
        <v>349</v>
      </c>
      <c r="B9" s="333">
        <v>65</v>
      </c>
      <c r="C9" s="332">
        <v>1900</v>
      </c>
      <c r="D9" s="260">
        <f>+B9*C9</f>
        <v>123500</v>
      </c>
      <c r="E9" s="21">
        <f>+D9/12</f>
        <v>10291.666666666666</v>
      </c>
      <c r="F9" s="22">
        <f>+B9*8.4</f>
        <v>546</v>
      </c>
      <c r="H9" s="261"/>
    </row>
    <row r="10" spans="1:8">
      <c r="A10" s="340" t="s">
        <v>350</v>
      </c>
      <c r="B10" s="334">
        <v>65</v>
      </c>
      <c r="C10" s="332">
        <v>1900</v>
      </c>
      <c r="D10" s="260">
        <f>+B10*C10</f>
        <v>123500</v>
      </c>
      <c r="E10" s="21">
        <f>+D10/12</f>
        <v>10291.666666666666</v>
      </c>
      <c r="F10" s="22">
        <f>+B10*8.4</f>
        <v>546</v>
      </c>
      <c r="H10" s="261"/>
    </row>
    <row r="11" spans="1:8">
      <c r="A11" s="23"/>
      <c r="B11" s="262"/>
      <c r="C11" s="25"/>
      <c r="D11" s="263">
        <f>+B11*C11</f>
        <v>0</v>
      </c>
      <c r="E11" s="27">
        <f>+D11/12</f>
        <v>0</v>
      </c>
      <c r="F11" s="28">
        <f>+B11*8.4</f>
        <v>0</v>
      </c>
      <c r="H11" s="261"/>
    </row>
    <row r="12" spans="1:8">
      <c r="F12" s="22"/>
      <c r="G12" s="22"/>
    </row>
    <row r="13" spans="1:8">
      <c r="A13" s="29" t="s">
        <v>150</v>
      </c>
      <c r="B13" s="30"/>
      <c r="C13" s="30" t="s">
        <v>151</v>
      </c>
      <c r="D13" s="31"/>
      <c r="E13" s="8"/>
      <c r="F13" s="8"/>
      <c r="G13" s="32"/>
    </row>
    <row r="14" spans="1:8">
      <c r="A14" s="33"/>
      <c r="B14" s="34"/>
      <c r="C14" s="34" t="s">
        <v>152</v>
      </c>
      <c r="D14" s="35"/>
      <c r="G14" s="36"/>
    </row>
    <row r="15" spans="1:8">
      <c r="A15" s="37"/>
      <c r="B15" s="38"/>
      <c r="C15" s="38" t="s">
        <v>153</v>
      </c>
      <c r="D15" s="39"/>
      <c r="E15" s="40"/>
      <c r="F15" s="40"/>
      <c r="G15" s="41"/>
    </row>
    <row r="16" spans="1:8">
      <c r="A16" s="42"/>
      <c r="B16" s="42"/>
      <c r="C16" s="35"/>
      <c r="D16" s="35"/>
    </row>
    <row r="17" spans="1:7">
      <c r="A17" s="29" t="s">
        <v>154</v>
      </c>
      <c r="B17" s="30"/>
      <c r="C17" s="30" t="s">
        <v>155</v>
      </c>
      <c r="D17" s="31"/>
      <c r="E17" s="8"/>
      <c r="F17" s="8"/>
      <c r="G17" s="32"/>
    </row>
    <row r="18" spans="1:7">
      <c r="A18" s="33"/>
      <c r="B18" s="34"/>
      <c r="C18" s="34" t="s">
        <v>156</v>
      </c>
      <c r="D18" s="35"/>
      <c r="G18" s="36"/>
    </row>
    <row r="19" spans="1:7">
      <c r="A19" s="33"/>
      <c r="B19" s="34"/>
      <c r="C19" s="34" t="s">
        <v>157</v>
      </c>
      <c r="D19" s="35"/>
      <c r="G19" s="36"/>
    </row>
    <row r="20" spans="1:7">
      <c r="A20" s="33"/>
      <c r="B20" s="34"/>
      <c r="C20" s="34" t="s">
        <v>158</v>
      </c>
      <c r="D20" s="35"/>
      <c r="G20" s="36"/>
    </row>
    <row r="21" spans="1:7">
      <c r="A21" s="37"/>
      <c r="B21" s="38"/>
      <c r="C21" s="38" t="s">
        <v>159</v>
      </c>
      <c r="D21" s="39"/>
      <c r="E21" s="40"/>
      <c r="F21" s="40"/>
      <c r="G21" s="41"/>
    </row>
    <row r="22" spans="1:7">
      <c r="A22" s="42"/>
      <c r="B22" s="42"/>
      <c r="C22" s="35"/>
      <c r="D22" s="35"/>
    </row>
    <row r="23" spans="1:7">
      <c r="A23" s="43" t="s">
        <v>160</v>
      </c>
      <c r="B23" s="44"/>
      <c r="C23" s="44" t="s">
        <v>161</v>
      </c>
      <c r="D23" s="45"/>
      <c r="E23" s="9"/>
      <c r="F23" s="9"/>
      <c r="G23" s="46"/>
    </row>
    <row r="25" spans="1:7">
      <c r="A25" s="10"/>
    </row>
    <row r="33" spans="1:1">
      <c r="A33" s="10"/>
    </row>
  </sheetData>
  <mergeCells count="1">
    <mergeCell ref="A1:F1"/>
  </mergeCells>
  <pageMargins left="0.7" right="0.7" top="0.78740157499999996" bottom="0.78740157499999996"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theme="9" tint="0.79998168889431442"/>
  </sheetPr>
  <dimension ref="A1:N27"/>
  <sheetViews>
    <sheetView zoomScale="120" zoomScaleNormal="120" workbookViewId="0">
      <selection activeCell="A10" sqref="A10"/>
    </sheetView>
  </sheetViews>
  <sheetFormatPr baseColWidth="10" defaultColWidth="10.83203125" defaultRowHeight="13"/>
  <cols>
    <col min="1" max="1" width="50.1640625" style="7" bestFit="1" customWidth="1"/>
    <col min="2" max="2" width="8.33203125" style="7" bestFit="1" customWidth="1"/>
    <col min="3" max="11" width="9" style="7" bestFit="1" customWidth="1"/>
    <col min="12" max="12" width="12.33203125" style="7" bestFit="1" customWidth="1"/>
    <col min="13" max="13" width="16.6640625" style="7" bestFit="1" customWidth="1"/>
    <col min="14" max="14" width="10.83203125" style="7"/>
    <col min="15" max="15" width="13.5" style="7" bestFit="1" customWidth="1"/>
    <col min="16" max="16384" width="10.83203125" style="7"/>
  </cols>
  <sheetData>
    <row r="1" spans="1:14" ht="15">
      <c r="A1" s="11" t="s">
        <v>123</v>
      </c>
      <c r="B1" s="11"/>
      <c r="C1" s="132"/>
      <c r="D1" s="132"/>
      <c r="E1" s="132"/>
      <c r="F1" s="132"/>
      <c r="G1" s="132"/>
      <c r="H1" s="132"/>
      <c r="I1" s="132"/>
      <c r="J1" s="132"/>
      <c r="K1" s="132"/>
      <c r="L1" s="132"/>
      <c r="M1" s="12" t="s">
        <v>138</v>
      </c>
    </row>
    <row r="2" spans="1:14" ht="15">
      <c r="A2" s="13"/>
      <c r="B2" s="13"/>
      <c r="C2" s="133"/>
      <c r="D2" s="133"/>
      <c r="E2" s="133"/>
      <c r="F2" s="133"/>
      <c r="G2" s="133"/>
      <c r="H2" s="133"/>
      <c r="I2" s="133"/>
      <c r="J2" s="133"/>
      <c r="K2" s="133"/>
      <c r="L2" s="133"/>
      <c r="M2" s="14"/>
    </row>
    <row r="3" spans="1:14" ht="15">
      <c r="A3" s="15"/>
      <c r="B3" s="15" t="s">
        <v>124</v>
      </c>
      <c r="C3" s="142">
        <v>3</v>
      </c>
      <c r="D3" s="142">
        <v>4</v>
      </c>
      <c r="E3" s="142">
        <v>5</v>
      </c>
      <c r="F3" s="142">
        <v>6</v>
      </c>
      <c r="G3" s="142">
        <v>7</v>
      </c>
      <c r="H3" s="142">
        <v>8</v>
      </c>
      <c r="I3" s="142">
        <v>9</v>
      </c>
      <c r="J3" s="142">
        <v>10</v>
      </c>
      <c r="K3" s="142">
        <v>11</v>
      </c>
      <c r="L3" s="142" t="s">
        <v>125</v>
      </c>
      <c r="M3" s="16" t="s">
        <v>127</v>
      </c>
    </row>
    <row r="4" spans="1:14">
      <c r="A4" s="17"/>
      <c r="B4" s="136"/>
      <c r="C4" s="17"/>
      <c r="D4" s="17"/>
      <c r="E4" s="17"/>
      <c r="F4" s="17"/>
      <c r="G4" s="17"/>
      <c r="H4" s="17"/>
      <c r="I4" s="17"/>
      <c r="J4" s="17"/>
      <c r="K4" s="17"/>
      <c r="L4" s="135"/>
      <c r="M4" s="20"/>
      <c r="N4" s="20"/>
    </row>
    <row r="5" spans="1:14">
      <c r="A5" s="17" t="s">
        <v>168</v>
      </c>
      <c r="B5" s="136">
        <v>1</v>
      </c>
      <c r="C5" s="17">
        <v>61539</v>
      </c>
      <c r="D5" s="17">
        <v>62553</v>
      </c>
      <c r="E5" s="17">
        <v>63567</v>
      </c>
      <c r="F5" s="17">
        <v>64581</v>
      </c>
      <c r="G5" s="17">
        <v>65595</v>
      </c>
      <c r="H5" s="17">
        <v>66609</v>
      </c>
      <c r="I5" s="17">
        <v>67622</v>
      </c>
      <c r="J5" s="17">
        <v>68635</v>
      </c>
      <c r="K5" s="17">
        <v>69647</v>
      </c>
      <c r="L5" s="135">
        <f>AVERAGE(C5:K5)</f>
        <v>65594.222222222219</v>
      </c>
      <c r="M5" s="20">
        <f>+L5/B5*1.18</f>
        <v>77401.182222222211</v>
      </c>
      <c r="N5" s="20"/>
    </row>
    <row r="6" spans="1:14">
      <c r="A6" s="17" t="s">
        <v>169</v>
      </c>
      <c r="B6" s="136">
        <v>1</v>
      </c>
      <c r="C6" s="17">
        <v>71269</v>
      </c>
      <c r="D6" s="17">
        <v>72448</v>
      </c>
      <c r="E6" s="17">
        <v>73626</v>
      </c>
      <c r="F6" s="17">
        <v>74802</v>
      </c>
      <c r="G6" s="17">
        <v>75980</v>
      </c>
      <c r="H6" s="17">
        <v>77157</v>
      </c>
      <c r="I6" s="17">
        <v>78333</v>
      </c>
      <c r="J6" s="17">
        <v>79511</v>
      </c>
      <c r="K6" s="17">
        <v>80691</v>
      </c>
      <c r="L6" s="135">
        <f>AVERAGE(C6:K6)</f>
        <v>75979.666666666672</v>
      </c>
      <c r="M6" s="20">
        <f>+L6/B6*1.18</f>
        <v>89656.006666666668</v>
      </c>
      <c r="N6" s="20"/>
    </row>
    <row r="7" spans="1:14">
      <c r="A7" s="17" t="s">
        <v>170</v>
      </c>
      <c r="B7" s="136">
        <v>0.6</v>
      </c>
      <c r="C7" s="17"/>
      <c r="D7" s="17"/>
      <c r="E7" s="17"/>
      <c r="F7" s="17"/>
      <c r="G7" s="17"/>
      <c r="H7" s="17"/>
      <c r="I7" s="17"/>
      <c r="J7" s="17"/>
      <c r="K7" s="17"/>
      <c r="L7" s="135">
        <v>47040</v>
      </c>
      <c r="M7" s="20">
        <f>+L7/B7*1.18</f>
        <v>92512</v>
      </c>
      <c r="N7" s="20"/>
    </row>
    <row r="8" spans="1:14">
      <c r="A8" s="17" t="s">
        <v>171</v>
      </c>
      <c r="B8" s="136">
        <v>0.6</v>
      </c>
      <c r="C8" s="17"/>
      <c r="D8" s="17"/>
      <c r="E8" s="17"/>
      <c r="F8" s="17"/>
      <c r="G8" s="17"/>
      <c r="H8" s="17"/>
      <c r="I8" s="17"/>
      <c r="J8" s="17"/>
      <c r="K8" s="17"/>
      <c r="L8" s="135">
        <v>48540</v>
      </c>
      <c r="M8" s="20">
        <f>+L8/B8*1.18</f>
        <v>95462</v>
      </c>
      <c r="N8" s="20"/>
    </row>
    <row r="9" spans="1:14">
      <c r="A9" s="17" t="s">
        <v>172</v>
      </c>
      <c r="B9" s="136">
        <v>0.6</v>
      </c>
      <c r="C9" s="17"/>
      <c r="D9" s="17"/>
      <c r="E9" s="17"/>
      <c r="F9" s="17"/>
      <c r="G9" s="17"/>
      <c r="H9" s="17"/>
      <c r="I9" s="17"/>
      <c r="J9" s="17"/>
      <c r="K9" s="17"/>
      <c r="L9" s="135">
        <v>50040</v>
      </c>
      <c r="M9" s="20">
        <f>+L9/B9*1.18</f>
        <v>98412</v>
      </c>
      <c r="N9" s="20"/>
    </row>
    <row r="10" spans="1:14">
      <c r="A10" s="23" t="s">
        <v>134</v>
      </c>
      <c r="B10" s="143">
        <v>1</v>
      </c>
      <c r="C10" s="23"/>
      <c r="D10" s="23"/>
      <c r="E10" s="23"/>
      <c r="F10" s="23"/>
      <c r="G10" s="23"/>
      <c r="H10" s="23"/>
      <c r="I10" s="23"/>
      <c r="J10" s="23"/>
      <c r="K10" s="23"/>
      <c r="L10" s="23">
        <v>95986</v>
      </c>
      <c r="M10" s="26" t="s">
        <v>173</v>
      </c>
      <c r="N10" s="20"/>
    </row>
    <row r="11" spans="1:14" s="130" customFormat="1" ht="16">
      <c r="C11" s="129"/>
      <c r="D11" s="129"/>
      <c r="E11" s="129"/>
      <c r="F11" s="129"/>
      <c r="G11" s="129"/>
      <c r="H11" s="129"/>
      <c r="I11" s="129"/>
      <c r="J11" s="129"/>
      <c r="K11" s="129"/>
      <c r="L11" s="17"/>
      <c r="M11" s="20"/>
    </row>
    <row r="12" spans="1:14" s="130" customFormat="1" ht="16">
      <c r="C12" s="129"/>
      <c r="D12" s="129"/>
      <c r="E12" s="129"/>
      <c r="F12" s="129"/>
      <c r="G12" s="129"/>
      <c r="H12" s="129"/>
      <c r="I12" s="129"/>
      <c r="J12" s="129"/>
      <c r="K12" s="129"/>
      <c r="L12" s="17"/>
      <c r="M12" s="20"/>
    </row>
    <row r="13" spans="1:14" s="130" customFormat="1" ht="16">
      <c r="C13" s="129"/>
      <c r="D13" s="129"/>
      <c r="E13" s="129"/>
      <c r="F13" s="129"/>
      <c r="G13" s="129"/>
      <c r="H13" s="129"/>
      <c r="I13" s="129"/>
      <c r="J13" s="129"/>
      <c r="K13" s="129"/>
    </row>
    <row r="14" spans="1:14" s="130" customFormat="1" ht="16">
      <c r="A14" s="131" t="s">
        <v>174</v>
      </c>
      <c r="B14" s="131"/>
      <c r="C14" s="134"/>
      <c r="D14" s="134"/>
      <c r="E14" s="134"/>
      <c r="F14" s="134"/>
      <c r="G14" s="134"/>
      <c r="H14" s="134"/>
      <c r="I14" s="134"/>
      <c r="J14" s="134"/>
      <c r="K14" s="134"/>
      <c r="L14" s="129"/>
    </row>
    <row r="15" spans="1:14" s="130" customFormat="1" ht="16">
      <c r="A15" s="130" t="s">
        <v>175</v>
      </c>
      <c r="C15" s="129"/>
      <c r="D15" s="129"/>
      <c r="E15" s="129"/>
      <c r="F15" s="129"/>
      <c r="G15" s="129"/>
      <c r="H15" s="129"/>
      <c r="I15" s="129"/>
      <c r="J15" s="129"/>
      <c r="K15" s="129"/>
      <c r="L15" s="129"/>
    </row>
    <row r="16" spans="1:14" s="130" customFormat="1" ht="16">
      <c r="C16" s="129"/>
      <c r="D16" s="129"/>
      <c r="E16" s="129"/>
      <c r="F16" s="129"/>
      <c r="G16" s="129"/>
      <c r="H16" s="129"/>
      <c r="I16" s="129"/>
      <c r="J16" s="129"/>
      <c r="K16" s="129"/>
      <c r="L16" s="7"/>
      <c r="M16" s="7"/>
    </row>
    <row r="17" spans="1:13" s="130" customFormat="1" ht="16">
      <c r="A17" s="130" t="s">
        <v>176</v>
      </c>
      <c r="C17" s="129"/>
      <c r="D17" s="129"/>
      <c r="E17" s="129"/>
      <c r="F17" s="129"/>
      <c r="G17" s="129"/>
      <c r="H17" s="129"/>
      <c r="I17" s="129"/>
      <c r="J17" s="129"/>
      <c r="K17" s="129"/>
      <c r="L17" s="7"/>
      <c r="M17" s="7"/>
    </row>
    <row r="18" spans="1:13" s="130" customFormat="1" ht="16">
      <c r="C18" s="129"/>
      <c r="D18" s="129"/>
      <c r="E18" s="129"/>
      <c r="F18" s="129"/>
      <c r="G18" s="129"/>
      <c r="H18" s="129"/>
      <c r="I18" s="129"/>
      <c r="J18" s="129"/>
      <c r="K18" s="129"/>
      <c r="L18" s="7"/>
      <c r="M18" s="7"/>
    </row>
    <row r="19" spans="1:13" s="130" customFormat="1" ht="16">
      <c r="A19" s="130" t="s">
        <v>177</v>
      </c>
      <c r="C19" s="129"/>
      <c r="D19" s="129"/>
      <c r="E19" s="129"/>
      <c r="F19" s="129"/>
      <c r="G19" s="129"/>
      <c r="H19" s="129"/>
      <c r="I19" s="129"/>
      <c r="J19" s="129"/>
      <c r="K19" s="129"/>
      <c r="L19" s="7"/>
      <c r="M19" s="7"/>
    </row>
    <row r="20" spans="1:13" s="130" customFormat="1" ht="16">
      <c r="A20" s="130" t="s">
        <v>178</v>
      </c>
      <c r="C20" s="129"/>
      <c r="D20" s="129"/>
      <c r="E20" s="129"/>
      <c r="F20" s="129"/>
      <c r="G20" s="129"/>
      <c r="H20" s="129"/>
      <c r="I20" s="129"/>
      <c r="J20" s="129"/>
      <c r="K20" s="129"/>
      <c r="L20" s="7"/>
      <c r="M20" s="7"/>
    </row>
    <row r="21" spans="1:13" s="130" customFormat="1" ht="16">
      <c r="C21" s="129"/>
      <c r="D21" s="129"/>
      <c r="E21" s="129"/>
      <c r="F21" s="129"/>
      <c r="G21" s="129"/>
      <c r="H21" s="129"/>
      <c r="I21" s="129"/>
      <c r="J21" s="129"/>
      <c r="K21" s="129"/>
      <c r="L21" s="7"/>
      <c r="M21" s="7"/>
    </row>
    <row r="22" spans="1:13" s="130" customFormat="1" ht="16">
      <c r="C22" s="129"/>
      <c r="D22" s="129"/>
      <c r="E22" s="129"/>
      <c r="F22" s="129"/>
      <c r="G22" s="129"/>
      <c r="H22" s="129"/>
      <c r="I22" s="129"/>
      <c r="J22" s="129"/>
      <c r="K22" s="129"/>
      <c r="L22" s="7"/>
      <c r="M22" s="7"/>
    </row>
    <row r="23" spans="1:13" s="130" customFormat="1" ht="16">
      <c r="C23" s="129"/>
      <c r="D23" s="129"/>
      <c r="E23" s="129"/>
      <c r="F23" s="129"/>
      <c r="G23" s="129"/>
      <c r="H23" s="129"/>
      <c r="I23" s="129"/>
      <c r="J23" s="129"/>
      <c r="K23" s="129"/>
      <c r="L23" s="7"/>
      <c r="M23" s="7"/>
    </row>
    <row r="24" spans="1:13" s="130" customFormat="1" ht="16">
      <c r="C24" s="129"/>
      <c r="D24" s="129"/>
      <c r="E24" s="129"/>
      <c r="F24" s="129"/>
      <c r="G24" s="129"/>
      <c r="H24" s="129"/>
      <c r="I24" s="129"/>
      <c r="J24" s="129"/>
      <c r="K24" s="129"/>
      <c r="L24" s="7"/>
      <c r="M24" s="7"/>
    </row>
    <row r="25" spans="1:13" s="130" customFormat="1" ht="16">
      <c r="C25" s="129"/>
      <c r="D25" s="129"/>
      <c r="E25" s="129"/>
      <c r="F25" s="129"/>
      <c r="G25" s="129"/>
      <c r="H25" s="129"/>
      <c r="I25" s="129"/>
      <c r="J25" s="129"/>
      <c r="K25" s="129"/>
      <c r="L25" s="7"/>
      <c r="M25" s="7"/>
    </row>
    <row r="26" spans="1:13" s="130" customFormat="1" ht="16">
      <c r="C26" s="129"/>
      <c r="D26" s="129"/>
      <c r="E26" s="129"/>
      <c r="F26" s="129"/>
      <c r="G26" s="129"/>
      <c r="H26" s="129"/>
      <c r="I26" s="129"/>
      <c r="J26" s="129"/>
      <c r="K26" s="129"/>
      <c r="L26" s="7"/>
      <c r="M26" s="7"/>
    </row>
    <row r="27" spans="1:13" s="130" customFormat="1" ht="16">
      <c r="C27" s="129"/>
      <c r="D27" s="129"/>
      <c r="E27" s="129"/>
      <c r="F27" s="129"/>
      <c r="G27" s="129"/>
      <c r="H27" s="129"/>
      <c r="I27" s="129"/>
      <c r="J27" s="129"/>
      <c r="K27" s="129"/>
      <c r="L27" s="7"/>
      <c r="M27" s="7"/>
    </row>
  </sheetData>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6B63-7B46-3849-A31E-5761E4A5C011}">
  <sheetPr>
    <tabColor theme="9" tint="0.79998168889431442"/>
  </sheetPr>
  <dimension ref="A1:Q28"/>
  <sheetViews>
    <sheetView zoomScale="150" zoomScaleNormal="150" workbookViewId="0">
      <selection activeCell="M9" sqref="M9"/>
    </sheetView>
  </sheetViews>
  <sheetFormatPr baseColWidth="10" defaultColWidth="10.83203125" defaultRowHeight="16"/>
  <cols>
    <col min="1" max="1" width="62" style="130" bestFit="1" customWidth="1"/>
    <col min="2" max="2" width="8.6640625" style="130" bestFit="1" customWidth="1"/>
    <col min="3" max="11" width="9.33203125" style="130" bestFit="1" customWidth="1"/>
    <col min="12" max="12" width="12.6640625" style="130" bestFit="1" customWidth="1"/>
    <col min="13" max="13" width="17" style="130" bestFit="1" customWidth="1"/>
    <col min="14" max="14" width="16.6640625" style="130" customWidth="1"/>
    <col min="15" max="15" width="7" style="130" bestFit="1" customWidth="1"/>
    <col min="16" max="16" width="11.1640625" style="130" bestFit="1" customWidth="1"/>
    <col min="17" max="17" width="13.83203125" style="130" bestFit="1" customWidth="1"/>
    <col min="18" max="16384" width="10.83203125" style="130"/>
  </cols>
  <sheetData>
    <row r="1" spans="1:17">
      <c r="A1" s="152" t="s">
        <v>123</v>
      </c>
      <c r="B1" s="152"/>
      <c r="C1" s="152"/>
      <c r="D1" s="152"/>
      <c r="E1" s="152"/>
      <c r="F1" s="152"/>
      <c r="G1" s="152"/>
      <c r="H1" s="152"/>
      <c r="I1" s="152"/>
      <c r="J1" s="152"/>
      <c r="K1" s="152"/>
      <c r="L1" s="152"/>
      <c r="M1" s="153" t="s">
        <v>138</v>
      </c>
      <c r="N1" s="154"/>
    </row>
    <row r="2" spans="1:17">
      <c r="A2" s="155"/>
      <c r="B2" s="155"/>
      <c r="C2" s="155"/>
      <c r="D2" s="155"/>
      <c r="E2" s="155"/>
      <c r="F2" s="155"/>
      <c r="G2" s="155"/>
      <c r="H2" s="155"/>
      <c r="I2" s="155"/>
      <c r="J2" s="155"/>
      <c r="K2" s="155"/>
      <c r="L2" s="155"/>
      <c r="M2" s="154"/>
      <c r="N2" s="154"/>
    </row>
    <row r="3" spans="1:17">
      <c r="A3" s="156"/>
      <c r="B3" s="155" t="s">
        <v>124</v>
      </c>
      <c r="C3" s="130">
        <v>3</v>
      </c>
      <c r="D3" s="130">
        <v>4</v>
      </c>
      <c r="E3" s="130">
        <v>5</v>
      </c>
      <c r="F3" s="130">
        <v>6</v>
      </c>
      <c r="G3" s="130">
        <v>7</v>
      </c>
      <c r="H3" s="130">
        <v>8</v>
      </c>
      <c r="I3" s="130">
        <v>9</v>
      </c>
      <c r="J3" s="130">
        <v>10</v>
      </c>
      <c r="K3" s="130">
        <v>11</v>
      </c>
      <c r="L3" s="130" t="s">
        <v>125</v>
      </c>
      <c r="M3" s="157" t="s">
        <v>127</v>
      </c>
      <c r="N3" s="158" t="s">
        <v>179</v>
      </c>
    </row>
    <row r="4" spans="1:17">
      <c r="A4" s="159"/>
      <c r="B4" s="159"/>
      <c r="C4" s="159"/>
      <c r="D4" s="159"/>
      <c r="E4" s="159"/>
      <c r="F4" s="159"/>
      <c r="G4" s="159"/>
      <c r="H4" s="159"/>
      <c r="I4" s="159"/>
      <c r="J4" s="159"/>
      <c r="K4" s="159"/>
      <c r="L4" s="159"/>
      <c r="M4" s="160"/>
      <c r="N4" s="160"/>
      <c r="P4" s="160"/>
    </row>
    <row r="5" spans="1:17">
      <c r="A5" s="17" t="s">
        <v>168</v>
      </c>
      <c r="B5" s="161">
        <v>1</v>
      </c>
      <c r="C5" s="130">
        <v>62093</v>
      </c>
      <c r="D5" s="130">
        <v>63116</v>
      </c>
      <c r="E5" s="130">
        <v>64139</v>
      </c>
      <c r="F5" s="130">
        <v>65162</v>
      </c>
      <c r="G5" s="130">
        <v>66185</v>
      </c>
      <c r="H5" s="130">
        <v>67208</v>
      </c>
      <c r="I5" s="130">
        <v>68231</v>
      </c>
      <c r="J5" s="130">
        <v>69253</v>
      </c>
      <c r="K5" s="130">
        <v>70274</v>
      </c>
      <c r="L5" s="162">
        <f>AVERAGE(C5:K5)</f>
        <v>66184.555555555562</v>
      </c>
      <c r="M5" s="163">
        <f>L5+(L5*N5)</f>
        <v>75450.393333333341</v>
      </c>
      <c r="N5" s="164">
        <v>0.14000000000000001</v>
      </c>
    </row>
    <row r="6" spans="1:17" ht="17" thickBot="1">
      <c r="A6" s="17" t="s">
        <v>169</v>
      </c>
      <c r="B6" s="161">
        <v>1</v>
      </c>
      <c r="C6" s="165">
        <v>71910</v>
      </c>
      <c r="D6" s="165">
        <v>73100</v>
      </c>
      <c r="E6" s="165">
        <v>74289</v>
      </c>
      <c r="F6" s="165">
        <v>75475</v>
      </c>
      <c r="G6" s="165">
        <v>76664</v>
      </c>
      <c r="H6" s="165">
        <v>77851</v>
      </c>
      <c r="I6" s="165">
        <v>79038</v>
      </c>
      <c r="J6" s="165">
        <v>80227</v>
      </c>
      <c r="K6" s="165">
        <v>81417</v>
      </c>
      <c r="L6" s="162">
        <f>AVERAGE(C6:K6)</f>
        <v>76663.444444444438</v>
      </c>
      <c r="M6" s="163">
        <f t="shared" ref="M6:M11" si="0">L6+(L6*N6)</f>
        <v>87396.32666666666</v>
      </c>
      <c r="N6" s="164">
        <v>0.14000000000000001</v>
      </c>
    </row>
    <row r="7" spans="1:17">
      <c r="A7" s="17" t="s">
        <v>170</v>
      </c>
      <c r="B7" s="161">
        <v>0.6</v>
      </c>
      <c r="C7" s="159"/>
      <c r="D7" s="159"/>
      <c r="E7" s="159"/>
      <c r="F7" s="159"/>
      <c r="G7" s="159"/>
      <c r="H7" s="159"/>
      <c r="I7" s="159"/>
      <c r="J7" s="159"/>
      <c r="K7" s="162"/>
      <c r="L7" s="162">
        <v>47040</v>
      </c>
      <c r="M7" s="163">
        <f>(L7+(L7*N7))/B7</f>
        <v>89768.000000000015</v>
      </c>
      <c r="N7" s="166">
        <v>0.14499999999999999</v>
      </c>
      <c r="O7" s="130">
        <f>+M7/1.145</f>
        <v>78400.000000000015</v>
      </c>
      <c r="P7" s="130">
        <f>+O7*0.6</f>
        <v>47040.000000000007</v>
      </c>
      <c r="Q7" s="130">
        <f>+L7*1.145</f>
        <v>53860.800000000003</v>
      </c>
    </row>
    <row r="8" spans="1:17">
      <c r="A8" s="17" t="s">
        <v>171</v>
      </c>
      <c r="B8" s="161">
        <v>0.6</v>
      </c>
      <c r="C8" s="159"/>
      <c r="D8" s="159"/>
      <c r="E8" s="159"/>
      <c r="F8" s="159"/>
      <c r="G8" s="159"/>
      <c r="H8" s="159"/>
      <c r="I8" s="159"/>
      <c r="J8" s="159"/>
      <c r="K8" s="162"/>
      <c r="L8" s="162">
        <v>48540</v>
      </c>
      <c r="M8" s="163">
        <f>(L8+(L8*N8))/B8</f>
        <v>92630.500000000015</v>
      </c>
      <c r="N8" s="166">
        <v>0.14499999999999999</v>
      </c>
      <c r="O8" s="130">
        <f>+M8/1.145</f>
        <v>80900.000000000015</v>
      </c>
      <c r="P8" s="130">
        <f>+O8*0.6</f>
        <v>48540.000000000007</v>
      </c>
      <c r="Q8" s="130">
        <f>+L8*1.145</f>
        <v>55578.3</v>
      </c>
    </row>
    <row r="9" spans="1:17">
      <c r="A9" s="17" t="s">
        <v>172</v>
      </c>
      <c r="B9" s="161">
        <v>0.6</v>
      </c>
      <c r="C9" s="159"/>
      <c r="D9" s="159"/>
      <c r="E9" s="159"/>
      <c r="F9" s="159"/>
      <c r="G9" s="159"/>
      <c r="H9" s="159"/>
      <c r="I9" s="159"/>
      <c r="J9" s="159"/>
      <c r="K9" s="162"/>
      <c r="L9" s="162">
        <v>50040</v>
      </c>
      <c r="M9" s="163">
        <f>(L9+(L9*N9))/B9</f>
        <v>95493.000000000015</v>
      </c>
      <c r="N9" s="166">
        <v>0.14499999999999999</v>
      </c>
      <c r="Q9" s="130">
        <f>+L9*1.145</f>
        <v>57295.8</v>
      </c>
    </row>
    <row r="10" spans="1:17">
      <c r="A10" s="17" t="s">
        <v>180</v>
      </c>
      <c r="B10" s="161">
        <v>1</v>
      </c>
      <c r="C10" s="159"/>
      <c r="D10" s="159"/>
      <c r="E10" s="159"/>
      <c r="F10" s="159"/>
      <c r="G10" s="159"/>
      <c r="H10" s="159"/>
      <c r="I10" s="159"/>
      <c r="J10" s="159"/>
      <c r="K10" s="159"/>
      <c r="L10" s="162">
        <v>90883</v>
      </c>
      <c r="M10" s="163">
        <f t="shared" si="0"/>
        <v>104515.45</v>
      </c>
      <c r="N10" s="164">
        <v>0.15</v>
      </c>
      <c r="P10" s="160"/>
    </row>
    <row r="11" spans="1:17">
      <c r="A11" s="17" t="s">
        <v>134</v>
      </c>
      <c r="B11" s="161">
        <v>1</v>
      </c>
      <c r="C11" s="159"/>
      <c r="D11" s="159"/>
      <c r="E11" s="159"/>
      <c r="F11" s="159"/>
      <c r="G11" s="159"/>
      <c r="H11" s="159"/>
      <c r="I11" s="159"/>
      <c r="J11" s="159"/>
      <c r="K11" s="159"/>
      <c r="L11" s="162">
        <v>96850</v>
      </c>
      <c r="M11" s="163">
        <f t="shared" si="0"/>
        <v>111377.5</v>
      </c>
      <c r="N11" s="164">
        <v>0.15</v>
      </c>
      <c r="P11" s="160"/>
    </row>
    <row r="12" spans="1:17">
      <c r="A12" s="159"/>
      <c r="B12" s="159"/>
      <c r="C12" s="159"/>
      <c r="D12" s="159"/>
      <c r="E12" s="159"/>
      <c r="F12" s="159"/>
      <c r="G12" s="159"/>
      <c r="H12" s="159"/>
      <c r="I12" s="159"/>
      <c r="J12" s="159"/>
      <c r="K12" s="159"/>
      <c r="L12" s="159"/>
      <c r="M12" s="160"/>
      <c r="N12" s="160"/>
      <c r="P12" s="160"/>
    </row>
    <row r="13" spans="1:17">
      <c r="A13" s="159"/>
      <c r="B13" s="159"/>
      <c r="C13" s="159"/>
      <c r="D13" s="159"/>
      <c r="E13" s="159"/>
      <c r="F13" s="159"/>
      <c r="G13" s="159"/>
      <c r="H13" s="159"/>
      <c r="I13" s="159"/>
      <c r="J13" s="159"/>
      <c r="K13" s="159"/>
      <c r="L13" s="159"/>
      <c r="M13" s="160"/>
      <c r="N13" s="160"/>
      <c r="P13" s="160"/>
    </row>
    <row r="14" spans="1:17">
      <c r="A14" s="159"/>
      <c r="B14" s="159"/>
      <c r="C14" s="159"/>
      <c r="D14" s="159"/>
      <c r="E14" s="159"/>
      <c r="F14" s="159"/>
      <c r="G14" s="159"/>
      <c r="H14" s="159"/>
      <c r="I14" s="159"/>
      <c r="J14" s="159"/>
      <c r="K14" s="159"/>
      <c r="L14" s="159"/>
      <c r="M14" s="160"/>
      <c r="N14" s="160"/>
      <c r="P14" s="160"/>
    </row>
    <row r="15" spans="1:17">
      <c r="A15" s="159"/>
      <c r="B15" s="159"/>
      <c r="C15" s="159"/>
      <c r="D15" s="159"/>
      <c r="E15" s="159"/>
      <c r="F15" s="159"/>
      <c r="G15" s="159"/>
      <c r="H15" s="159"/>
      <c r="I15" s="159"/>
      <c r="J15" s="159"/>
      <c r="K15" s="159"/>
      <c r="L15" s="159"/>
      <c r="M15" s="160"/>
      <c r="N15" s="160"/>
      <c r="P15" s="160"/>
    </row>
    <row r="16" spans="1:17">
      <c r="A16" s="159"/>
      <c r="B16" s="159"/>
      <c r="C16" s="159"/>
      <c r="D16" s="159"/>
      <c r="E16" s="159"/>
      <c r="F16" s="159"/>
      <c r="G16" s="159"/>
      <c r="H16" s="159"/>
      <c r="I16" s="159"/>
      <c r="J16" s="159"/>
      <c r="K16" s="159"/>
      <c r="L16" s="159"/>
      <c r="M16" s="160"/>
      <c r="N16" s="160"/>
      <c r="P16" s="160"/>
    </row>
    <row r="17" spans="1:16">
      <c r="A17" s="167"/>
      <c r="B17" s="167"/>
      <c r="C17" s="167"/>
      <c r="D17" s="167"/>
      <c r="E17" s="167"/>
      <c r="F17" s="167"/>
      <c r="G17" s="167"/>
      <c r="H17" s="167"/>
      <c r="I17" s="167"/>
      <c r="J17" s="167"/>
      <c r="K17" s="167"/>
      <c r="L17" s="167"/>
      <c r="M17" s="168"/>
      <c r="N17" s="160"/>
      <c r="P17" s="160"/>
    </row>
    <row r="18" spans="1:16">
      <c r="O18" s="169"/>
    </row>
    <row r="20" spans="1:16" ht="17" thickBot="1">
      <c r="C20" s="130">
        <v>70274</v>
      </c>
      <c r="D20" s="170">
        <v>81417</v>
      </c>
    </row>
    <row r="21" spans="1:16" ht="17" thickBot="1">
      <c r="C21" s="130">
        <v>69253</v>
      </c>
      <c r="D21" s="170">
        <v>80227</v>
      </c>
    </row>
    <row r="22" spans="1:16" ht="17" thickBot="1">
      <c r="C22" s="130">
        <v>68231</v>
      </c>
      <c r="D22" s="170">
        <v>79038</v>
      </c>
    </row>
    <row r="23" spans="1:16" ht="17" thickBot="1">
      <c r="C23" s="130">
        <v>67208</v>
      </c>
      <c r="D23" s="170">
        <v>77851</v>
      </c>
    </row>
    <row r="24" spans="1:16" ht="17" thickBot="1">
      <c r="C24" s="130">
        <v>66185</v>
      </c>
      <c r="D24" s="170">
        <v>76664</v>
      </c>
    </row>
    <row r="25" spans="1:16" ht="17" thickBot="1">
      <c r="C25" s="130">
        <v>65162</v>
      </c>
      <c r="D25" s="170">
        <v>75475</v>
      </c>
    </row>
    <row r="26" spans="1:16" ht="17" thickBot="1">
      <c r="C26" s="130">
        <v>64139</v>
      </c>
      <c r="D26" s="170">
        <v>74289</v>
      </c>
    </row>
    <row r="27" spans="1:16" ht="17" thickBot="1">
      <c r="C27" s="130">
        <v>63116</v>
      </c>
      <c r="D27" s="170">
        <v>73100</v>
      </c>
    </row>
    <row r="28" spans="1:16" ht="17" thickBot="1">
      <c r="C28" s="130">
        <v>62093</v>
      </c>
      <c r="D28" s="170">
        <v>71910</v>
      </c>
    </row>
  </sheetData>
  <pageMargins left="0.7" right="0.7" top="0.78740157499999996" bottom="0.78740157499999996" header="0.3" footer="0.3"/>
  <pageSetup paperSize="9" orientation="portrait" verticalDpi="0" r:id="rId1"/>
  <legacy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A4" sqref="A4:A8"/>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123</v>
      </c>
      <c r="B1" s="12" t="s">
        <v>136</v>
      </c>
      <c r="C1" s="12" t="s">
        <v>137</v>
      </c>
      <c r="D1" s="12" t="s">
        <v>138</v>
      </c>
      <c r="E1" s="12" t="s">
        <v>139</v>
      </c>
      <c r="F1" s="12" t="s">
        <v>140</v>
      </c>
    </row>
    <row r="2" spans="1:8" ht="15">
      <c r="A2" s="13"/>
      <c r="B2" s="14" t="s">
        <v>141</v>
      </c>
      <c r="C2" s="14" t="s">
        <v>142</v>
      </c>
      <c r="D2" s="14"/>
      <c r="E2" s="14"/>
    </row>
    <row r="3" spans="1:8" ht="15">
      <c r="A3" s="15"/>
      <c r="B3" s="16" t="s">
        <v>143</v>
      </c>
      <c r="C3" s="16" t="s">
        <v>144</v>
      </c>
      <c r="D3" s="16" t="s">
        <v>144</v>
      </c>
      <c r="E3" s="16" t="s">
        <v>144</v>
      </c>
      <c r="F3" s="16" t="s">
        <v>144</v>
      </c>
    </row>
    <row r="4" spans="1:8" ht="13" customHeight="1">
      <c r="A4" s="335" t="s">
        <v>337</v>
      </c>
      <c r="B4" s="18">
        <v>120</v>
      </c>
      <c r="C4" s="88">
        <v>1702.1999999999998</v>
      </c>
      <c r="D4" s="20">
        <f>+B4*C4</f>
        <v>204263.99999999997</v>
      </c>
      <c r="E4" s="21">
        <f>+D4/12</f>
        <v>17021.999999999996</v>
      </c>
      <c r="F4" s="22">
        <f>+B4*8.4</f>
        <v>1008</v>
      </c>
    </row>
    <row r="5" spans="1:8" ht="13" customHeight="1">
      <c r="A5" s="336" t="s">
        <v>280</v>
      </c>
      <c r="B5" s="18">
        <v>95</v>
      </c>
      <c r="C5" s="88">
        <v>1786.1999999999998</v>
      </c>
      <c r="D5" s="20">
        <f>+B5*C5</f>
        <v>169688.99999999997</v>
      </c>
      <c r="E5" s="21">
        <f>+D5/12</f>
        <v>14140.749999999998</v>
      </c>
      <c r="F5" s="22">
        <f>+B5*8.4</f>
        <v>798</v>
      </c>
      <c r="G5" s="7" t="s">
        <v>181</v>
      </c>
    </row>
    <row r="6" spans="1:8" ht="14" customHeight="1">
      <c r="A6" s="336" t="s">
        <v>281</v>
      </c>
      <c r="B6" s="18">
        <v>75</v>
      </c>
      <c r="C6" s="88">
        <v>1828.1999999999998</v>
      </c>
      <c r="D6" s="20">
        <f>+B6*C6</f>
        <v>137115</v>
      </c>
      <c r="E6" s="21">
        <f>+D6/12</f>
        <v>11426.25</v>
      </c>
      <c r="F6" s="22">
        <f>+B6*8.4</f>
        <v>630</v>
      </c>
    </row>
    <row r="7" spans="1:8">
      <c r="A7" s="336" t="s">
        <v>338</v>
      </c>
      <c r="B7" s="18">
        <v>50</v>
      </c>
      <c r="C7" s="88">
        <v>1870.1999999999998</v>
      </c>
      <c r="D7" s="20">
        <f>+B7*C7</f>
        <v>93509.999999999985</v>
      </c>
      <c r="E7" s="21">
        <f>+D7/12</f>
        <v>7792.4999999999991</v>
      </c>
      <c r="F7" s="22">
        <f>+B7*8.4</f>
        <v>420</v>
      </c>
      <c r="H7" s="20"/>
    </row>
    <row r="8" spans="1:8">
      <c r="A8" s="337" t="s">
        <v>339</v>
      </c>
      <c r="B8" s="24">
        <v>70</v>
      </c>
      <c r="C8" s="89">
        <v>1870.1999999999998</v>
      </c>
      <c r="D8" s="26">
        <f>+B8*C8</f>
        <v>130913.99999999999</v>
      </c>
      <c r="E8" s="27">
        <f>+D8/12</f>
        <v>10909.499999999998</v>
      </c>
      <c r="F8" s="28">
        <f>+B8*8.4</f>
        <v>588</v>
      </c>
      <c r="H8" s="20"/>
    </row>
    <row r="9" spans="1:8">
      <c r="F9" s="22"/>
      <c r="G9" s="22"/>
    </row>
    <row r="10" spans="1:8" ht="16">
      <c r="A10" s="53" t="s">
        <v>182</v>
      </c>
      <c r="B10" s="53"/>
      <c r="C10" s="54"/>
      <c r="D10" s="54"/>
      <c r="E10" s="54"/>
    </row>
    <row r="11" spans="1:8" ht="16">
      <c r="A11" s="55" t="s">
        <v>183</v>
      </c>
      <c r="B11" s="53"/>
      <c r="C11" s="54"/>
      <c r="D11" s="54"/>
      <c r="E11" s="54"/>
    </row>
    <row r="12" spans="1:8" ht="16">
      <c r="A12" s="55" t="s">
        <v>184</v>
      </c>
      <c r="B12" s="53"/>
      <c r="C12" s="54"/>
      <c r="D12" s="54"/>
      <c r="E12" s="54"/>
    </row>
    <row r="13" spans="1:8" ht="16">
      <c r="A13" s="55" t="s">
        <v>185</v>
      </c>
      <c r="B13" s="53"/>
      <c r="C13" s="54"/>
      <c r="D13" s="54"/>
      <c r="E13" s="54"/>
    </row>
    <row r="14" spans="1:8" ht="16">
      <c r="A14" s="55" t="s">
        <v>186</v>
      </c>
      <c r="B14" s="53"/>
      <c r="C14" s="54"/>
      <c r="D14" s="54"/>
      <c r="E14" s="54"/>
    </row>
    <row r="15" spans="1:8" ht="16">
      <c r="A15" s="55" t="s">
        <v>187</v>
      </c>
      <c r="B15" s="53"/>
      <c r="C15" s="54"/>
      <c r="D15" s="54"/>
      <c r="E15" s="54"/>
    </row>
    <row r="16" spans="1:8" ht="16">
      <c r="A16" s="55" t="s">
        <v>188</v>
      </c>
      <c r="B16" s="53"/>
      <c r="C16" s="54"/>
      <c r="D16" s="54"/>
      <c r="E16" s="54"/>
    </row>
    <row r="17" spans="1:5" ht="16">
      <c r="A17" s="53"/>
      <c r="B17" s="53"/>
      <c r="C17" s="54"/>
      <c r="D17" s="54"/>
      <c r="E17" s="54"/>
    </row>
    <row r="18" spans="1:5">
      <c r="A18" s="368" t="s">
        <v>189</v>
      </c>
      <c r="B18" s="368"/>
      <c r="C18" s="368"/>
      <c r="D18" s="368"/>
      <c r="E18" s="368"/>
    </row>
    <row r="21" spans="1:5">
      <c r="A21" s="92" t="s">
        <v>190</v>
      </c>
    </row>
    <row r="23" spans="1:5">
      <c r="A23" s="93">
        <v>42</v>
      </c>
      <c r="B23" s="93" t="s">
        <v>191</v>
      </c>
    </row>
    <row r="24" spans="1:5">
      <c r="A24" s="93">
        <v>52</v>
      </c>
      <c r="B24" s="93" t="s">
        <v>192</v>
      </c>
    </row>
    <row r="25" spans="1:5">
      <c r="A25" s="93">
        <v>5</v>
      </c>
      <c r="B25" s="93" t="s">
        <v>193</v>
      </c>
    </row>
    <row r="26" spans="1:5">
      <c r="A26" s="93">
        <v>10</v>
      </c>
      <c r="B26" s="93" t="s">
        <v>194</v>
      </c>
    </row>
    <row r="28" spans="1:5">
      <c r="A28" s="7">
        <f>A23*(A24-A25)-A26</f>
        <v>1964</v>
      </c>
      <c r="B28" s="7" t="s">
        <v>195</v>
      </c>
    </row>
  </sheetData>
  <mergeCells count="1">
    <mergeCell ref="A18:E18"/>
  </mergeCells>
  <pageMargins left="0.7" right="0.7" top="0.78740157499999996" bottom="0.78740157499999996"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sheetPr>
  <dimension ref="A1:H42"/>
  <sheetViews>
    <sheetView workbookViewId="0">
      <selection activeCell="A11" sqref="A11"/>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123</v>
      </c>
      <c r="B1" s="12" t="s">
        <v>136</v>
      </c>
      <c r="C1" s="12" t="s">
        <v>137</v>
      </c>
      <c r="D1" s="12" t="s">
        <v>138</v>
      </c>
      <c r="E1" s="12" t="s">
        <v>139</v>
      </c>
      <c r="F1" s="12" t="s">
        <v>140</v>
      </c>
    </row>
    <row r="2" spans="1:8" ht="15">
      <c r="A2" s="13"/>
      <c r="B2" s="14" t="s">
        <v>141</v>
      </c>
      <c r="C2" s="14" t="s">
        <v>142</v>
      </c>
      <c r="D2" s="14"/>
      <c r="E2" s="14"/>
    </row>
    <row r="3" spans="1:8" ht="15">
      <c r="A3" s="15"/>
      <c r="B3" s="16" t="s">
        <v>143</v>
      </c>
      <c r="C3" s="16" t="s">
        <v>144</v>
      </c>
      <c r="D3" s="16" t="s">
        <v>144</v>
      </c>
      <c r="E3" s="16" t="s">
        <v>144</v>
      </c>
      <c r="F3" s="16" t="s">
        <v>144</v>
      </c>
    </row>
    <row r="4" spans="1:8">
      <c r="A4" s="17"/>
      <c r="B4" s="18"/>
      <c r="C4" s="19"/>
      <c r="D4" s="20"/>
      <c r="E4" s="21"/>
      <c r="F4" s="22"/>
    </row>
    <row r="5" spans="1:8">
      <c r="A5" s="17" t="s">
        <v>145</v>
      </c>
      <c r="B5" s="18">
        <v>120</v>
      </c>
      <c r="C5" s="19">
        <v>1705</v>
      </c>
      <c r="D5" s="20">
        <f>+B5*C5</f>
        <v>204600</v>
      </c>
      <c r="E5" s="21">
        <f>+D5/12</f>
        <v>17050</v>
      </c>
      <c r="F5" s="22">
        <f>+B5*8.4</f>
        <v>1008</v>
      </c>
    </row>
    <row r="6" spans="1:8">
      <c r="A6" s="17" t="s">
        <v>146</v>
      </c>
      <c r="B6" s="18">
        <v>100</v>
      </c>
      <c r="C6" s="19">
        <v>1705</v>
      </c>
      <c r="D6" s="20">
        <f t="shared" ref="D6:D13" si="0">+B6*C6</f>
        <v>170500</v>
      </c>
      <c r="E6" s="21">
        <f t="shared" ref="E6:E13" si="1">+D6/12</f>
        <v>14208.333333333334</v>
      </c>
      <c r="F6" s="22">
        <f t="shared" ref="F6:F13" si="2">+B6*8.4</f>
        <v>840</v>
      </c>
    </row>
    <row r="7" spans="1:8">
      <c r="A7" s="17" t="s">
        <v>147</v>
      </c>
      <c r="B7" s="18">
        <v>65</v>
      </c>
      <c r="C7" s="19">
        <v>1850</v>
      </c>
      <c r="D7" s="20">
        <f t="shared" si="0"/>
        <v>120250</v>
      </c>
      <c r="E7" s="21">
        <f t="shared" si="1"/>
        <v>10020.833333333334</v>
      </c>
      <c r="F7" s="22">
        <f t="shared" si="2"/>
        <v>546</v>
      </c>
      <c r="H7" s="20"/>
    </row>
    <row r="8" spans="1:8">
      <c r="A8" s="17" t="s">
        <v>196</v>
      </c>
      <c r="B8" s="18">
        <v>55</v>
      </c>
      <c r="C8" s="19">
        <v>1850</v>
      </c>
      <c r="D8" s="20">
        <f t="shared" si="0"/>
        <v>101750</v>
      </c>
      <c r="E8" s="21">
        <f t="shared" si="1"/>
        <v>8479.1666666666661</v>
      </c>
      <c r="F8" s="22">
        <f t="shared" si="2"/>
        <v>462</v>
      </c>
      <c r="H8" s="20"/>
    </row>
    <row r="9" spans="1:8">
      <c r="A9" s="17" t="s">
        <v>197</v>
      </c>
      <c r="B9" s="18">
        <v>100</v>
      </c>
      <c r="C9" s="19">
        <v>1850</v>
      </c>
      <c r="D9" s="20">
        <f t="shared" si="0"/>
        <v>185000</v>
      </c>
      <c r="E9" s="21">
        <f t="shared" si="1"/>
        <v>15416.666666666666</v>
      </c>
      <c r="F9" s="22">
        <f t="shared" si="2"/>
        <v>840</v>
      </c>
      <c r="H9" s="20"/>
    </row>
    <row r="10" spans="1:8">
      <c r="A10" s="17" t="s">
        <v>198</v>
      </c>
      <c r="B10" s="18">
        <v>65</v>
      </c>
      <c r="C10" s="19">
        <v>1850</v>
      </c>
      <c r="D10" s="20">
        <f t="shared" si="0"/>
        <v>120250</v>
      </c>
      <c r="E10" s="21">
        <f t="shared" si="1"/>
        <v>10020.833333333334</v>
      </c>
      <c r="F10" s="22">
        <f t="shared" si="2"/>
        <v>546</v>
      </c>
      <c r="H10" s="20"/>
    </row>
    <row r="11" spans="1:8">
      <c r="A11" s="17" t="s">
        <v>199</v>
      </c>
      <c r="B11" s="18">
        <v>55</v>
      </c>
      <c r="C11" s="19">
        <v>1850</v>
      </c>
      <c r="D11" s="20">
        <f t="shared" si="0"/>
        <v>101750</v>
      </c>
      <c r="E11" s="21">
        <f t="shared" si="1"/>
        <v>8479.1666666666661</v>
      </c>
      <c r="F11" s="22">
        <f t="shared" si="2"/>
        <v>462</v>
      </c>
      <c r="H11" s="20"/>
    </row>
    <row r="12" spans="1:8">
      <c r="A12" s="17" t="s">
        <v>200</v>
      </c>
      <c r="B12" s="18">
        <v>40</v>
      </c>
      <c r="C12" s="19">
        <v>1850</v>
      </c>
      <c r="D12" s="20">
        <f t="shared" si="0"/>
        <v>74000</v>
      </c>
      <c r="E12" s="21">
        <f t="shared" si="1"/>
        <v>6166.666666666667</v>
      </c>
      <c r="F12" s="22">
        <f t="shared" si="2"/>
        <v>336</v>
      </c>
      <c r="H12" s="20"/>
    </row>
    <row r="13" spans="1:8">
      <c r="A13" s="23" t="s">
        <v>201</v>
      </c>
      <c r="B13" s="24">
        <v>15</v>
      </c>
      <c r="C13" s="25">
        <v>1850</v>
      </c>
      <c r="D13" s="26">
        <f t="shared" si="0"/>
        <v>27750</v>
      </c>
      <c r="E13" s="27">
        <f t="shared" si="1"/>
        <v>2312.5</v>
      </c>
      <c r="F13" s="28">
        <f t="shared" si="2"/>
        <v>126</v>
      </c>
      <c r="H13" s="20"/>
    </row>
    <row r="14" spans="1:8">
      <c r="F14" s="22"/>
      <c r="G14" s="22"/>
    </row>
    <row r="15" spans="1:8">
      <c r="A15" s="29" t="s">
        <v>150</v>
      </c>
      <c r="B15" s="30"/>
      <c r="C15" s="30" t="s">
        <v>151</v>
      </c>
      <c r="D15" s="31"/>
      <c r="E15" s="8"/>
      <c r="F15" s="8"/>
      <c r="G15" s="32"/>
    </row>
    <row r="16" spans="1:8">
      <c r="A16" s="33"/>
      <c r="B16" s="34"/>
      <c r="C16" s="34" t="s">
        <v>152</v>
      </c>
      <c r="D16" s="35"/>
      <c r="G16" s="36"/>
    </row>
    <row r="17" spans="1:7">
      <c r="A17" s="37"/>
      <c r="B17" s="38"/>
      <c r="C17" s="38" t="s">
        <v>153</v>
      </c>
      <c r="D17" s="39"/>
      <c r="E17" s="40"/>
      <c r="F17" s="40"/>
      <c r="G17" s="41"/>
    </row>
    <row r="18" spans="1:7">
      <c r="A18" s="42"/>
      <c r="B18" s="42"/>
      <c r="C18" s="35"/>
      <c r="D18" s="35"/>
    </row>
    <row r="19" spans="1:7">
      <c r="A19" s="29" t="s">
        <v>154</v>
      </c>
      <c r="B19" s="30"/>
      <c r="C19" s="30" t="s">
        <v>155</v>
      </c>
      <c r="D19" s="31"/>
      <c r="E19" s="8"/>
      <c r="F19" s="8"/>
      <c r="G19" s="32"/>
    </row>
    <row r="20" spans="1:7">
      <c r="A20" s="33"/>
      <c r="B20" s="34"/>
      <c r="C20" s="34" t="s">
        <v>156</v>
      </c>
      <c r="D20" s="35"/>
      <c r="G20" s="36"/>
    </row>
    <row r="21" spans="1:7">
      <c r="A21" s="33"/>
      <c r="B21" s="34"/>
      <c r="C21" s="34" t="s">
        <v>157</v>
      </c>
      <c r="D21" s="35"/>
      <c r="G21" s="36"/>
    </row>
    <row r="22" spans="1:7">
      <c r="A22" s="33"/>
      <c r="B22" s="34"/>
      <c r="C22" s="34" t="s">
        <v>158</v>
      </c>
      <c r="D22" s="35"/>
      <c r="G22" s="36"/>
    </row>
    <row r="23" spans="1:7">
      <c r="A23" s="37"/>
      <c r="B23" s="38"/>
      <c r="C23" s="38" t="s">
        <v>159</v>
      </c>
      <c r="D23" s="39"/>
      <c r="E23" s="40"/>
      <c r="F23" s="40"/>
      <c r="G23" s="41"/>
    </row>
    <row r="24" spans="1:7">
      <c r="A24" s="42"/>
      <c r="B24" s="42"/>
      <c r="C24" s="35"/>
      <c r="D24" s="35"/>
    </row>
    <row r="25" spans="1:7">
      <c r="A25" s="43" t="s">
        <v>160</v>
      </c>
      <c r="B25" s="44"/>
      <c r="C25" s="44" t="s">
        <v>161</v>
      </c>
      <c r="D25" s="45"/>
      <c r="E25" s="9"/>
      <c r="F25" s="9"/>
      <c r="G25" s="46"/>
    </row>
    <row r="27" spans="1:7">
      <c r="A27" s="10" t="s">
        <v>162</v>
      </c>
    </row>
    <row r="28" spans="1:7">
      <c r="A28" s="7" t="s">
        <v>163</v>
      </c>
    </row>
    <row r="29" spans="1:7">
      <c r="A29" s="7" t="s">
        <v>164</v>
      </c>
    </row>
    <row r="30" spans="1:7">
      <c r="A30" s="7" t="s">
        <v>165</v>
      </c>
    </row>
    <row r="31" spans="1:7">
      <c r="A31" s="7" t="s">
        <v>166</v>
      </c>
    </row>
    <row r="35" spans="1:1">
      <c r="A35" s="10" t="s">
        <v>167</v>
      </c>
    </row>
    <row r="36" spans="1:1">
      <c r="A36" s="7">
        <v>1</v>
      </c>
    </row>
    <row r="37" spans="1:1">
      <c r="A37" s="7">
        <v>1.5</v>
      </c>
    </row>
    <row r="38" spans="1:1">
      <c r="A38" s="7">
        <v>1.8</v>
      </c>
    </row>
    <row r="39" spans="1:1">
      <c r="A39" s="7">
        <v>2</v>
      </c>
    </row>
    <row r="40" spans="1:1">
      <c r="A40" s="7">
        <v>2.1</v>
      </c>
    </row>
    <row r="41" spans="1:1">
      <c r="A41" s="7">
        <v>2.2000000000000002</v>
      </c>
    </row>
    <row r="42" spans="1:1">
      <c r="A42" s="7">
        <v>2.2999999999999998</v>
      </c>
    </row>
  </sheetData>
  <pageMargins left="0.7" right="0.7" top="0.78740157499999996" bottom="0.78740157499999996"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sheetPr>
  <dimension ref="A1:H38"/>
  <sheetViews>
    <sheetView zoomScale="160" zoomScaleNormal="160" workbookViewId="0">
      <selection activeCell="D8" sqref="D8"/>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123</v>
      </c>
      <c r="B1" s="12" t="s">
        <v>136</v>
      </c>
      <c r="C1" s="12" t="s">
        <v>137</v>
      </c>
      <c r="D1" s="12" t="s">
        <v>138</v>
      </c>
      <c r="E1" s="12" t="s">
        <v>139</v>
      </c>
      <c r="F1" s="12" t="s">
        <v>140</v>
      </c>
    </row>
    <row r="2" spans="1:8" ht="15">
      <c r="A2" s="13"/>
      <c r="B2" s="14" t="s">
        <v>141</v>
      </c>
      <c r="C2" s="14" t="s">
        <v>142</v>
      </c>
      <c r="D2" s="14"/>
      <c r="E2" s="14"/>
    </row>
    <row r="3" spans="1:8" ht="15">
      <c r="A3" s="15"/>
      <c r="B3" s="16" t="s">
        <v>143</v>
      </c>
      <c r="C3" s="16" t="s">
        <v>144</v>
      </c>
      <c r="D3" s="16" t="s">
        <v>144</v>
      </c>
      <c r="E3" s="16" t="s">
        <v>144</v>
      </c>
      <c r="F3" s="16" t="s">
        <v>144</v>
      </c>
    </row>
    <row r="4" spans="1:8">
      <c r="A4" s="17"/>
      <c r="B4" s="18"/>
      <c r="C4" s="19"/>
      <c r="D4" s="20"/>
      <c r="E4" s="21"/>
      <c r="F4" s="22"/>
    </row>
    <row r="5" spans="1:8">
      <c r="A5" s="17" t="s">
        <v>145</v>
      </c>
      <c r="B5" s="18">
        <v>90</v>
      </c>
      <c r="C5" s="19">
        <v>1900</v>
      </c>
      <c r="D5" s="20">
        <f>+B5*C5</f>
        <v>171000</v>
      </c>
      <c r="E5" s="21">
        <f>+D5/12</f>
        <v>14250</v>
      </c>
      <c r="F5" s="22">
        <f>+B5*8.4</f>
        <v>756</v>
      </c>
    </row>
    <row r="6" spans="1:8">
      <c r="A6" s="17" t="s">
        <v>146</v>
      </c>
      <c r="B6" s="18">
        <v>90</v>
      </c>
      <c r="C6" s="19">
        <v>1900</v>
      </c>
      <c r="D6" s="20">
        <f>+B6*C6</f>
        <v>171000</v>
      </c>
      <c r="E6" s="21">
        <f>+D6/12</f>
        <v>14250</v>
      </c>
      <c r="F6" s="22">
        <f>+B6*8.4</f>
        <v>756</v>
      </c>
    </row>
    <row r="7" spans="1:8">
      <c r="A7" s="17" t="s">
        <v>147</v>
      </c>
      <c r="B7" s="18">
        <v>70</v>
      </c>
      <c r="C7" s="19">
        <v>1900</v>
      </c>
      <c r="D7" s="20">
        <f>+B7*C7</f>
        <v>133000</v>
      </c>
      <c r="E7" s="21">
        <f>+D7/12</f>
        <v>11083.333333333334</v>
      </c>
      <c r="F7" s="22">
        <f>+B7*8.4</f>
        <v>588</v>
      </c>
      <c r="H7" s="20"/>
    </row>
    <row r="8" spans="1:8">
      <c r="A8" s="17" t="s">
        <v>148</v>
      </c>
      <c r="B8" s="18">
        <v>40</v>
      </c>
      <c r="C8" s="19">
        <v>1900</v>
      </c>
      <c r="D8" s="20">
        <f>+B8*C8</f>
        <v>76000</v>
      </c>
      <c r="E8" s="21">
        <f>+D8/12</f>
        <v>6333.333333333333</v>
      </c>
      <c r="F8" s="22">
        <f>+B8*8.4</f>
        <v>336</v>
      </c>
      <c r="H8" s="20"/>
    </row>
    <row r="9" spans="1:8">
      <c r="A9" s="23" t="s">
        <v>149</v>
      </c>
      <c r="B9" s="24">
        <v>55</v>
      </c>
      <c r="C9" s="25">
        <v>1900</v>
      </c>
      <c r="D9" s="26">
        <f>+B9*C9</f>
        <v>104500</v>
      </c>
      <c r="E9" s="27">
        <f>+D9/12</f>
        <v>8708.3333333333339</v>
      </c>
      <c r="F9" s="28">
        <f>+B9*8.4</f>
        <v>462</v>
      </c>
      <c r="H9" s="20"/>
    </row>
    <row r="10" spans="1:8">
      <c r="F10" s="22"/>
      <c r="G10" s="22"/>
    </row>
    <row r="11" spans="1:8">
      <c r="A11" s="29" t="s">
        <v>150</v>
      </c>
      <c r="B11" s="30"/>
      <c r="C11" s="30" t="s">
        <v>151</v>
      </c>
      <c r="D11" s="31"/>
      <c r="E11" s="8"/>
      <c r="F11" s="8"/>
      <c r="G11" s="32"/>
    </row>
    <row r="12" spans="1:8">
      <c r="A12" s="33"/>
      <c r="B12" s="34"/>
      <c r="C12" s="34" t="s">
        <v>152</v>
      </c>
      <c r="D12" s="35"/>
      <c r="G12" s="36"/>
    </row>
    <row r="13" spans="1:8">
      <c r="A13" s="37"/>
      <c r="B13" s="38"/>
      <c r="C13" s="38" t="s">
        <v>153</v>
      </c>
      <c r="D13" s="39"/>
      <c r="E13" s="40"/>
      <c r="F13" s="40"/>
      <c r="G13" s="41"/>
    </row>
    <row r="14" spans="1:8">
      <c r="A14" s="42"/>
      <c r="B14" s="42"/>
      <c r="C14" s="35"/>
      <c r="D14" s="35"/>
    </row>
    <row r="15" spans="1:8">
      <c r="A15" s="29" t="s">
        <v>154</v>
      </c>
      <c r="B15" s="30"/>
      <c r="C15" s="30" t="s">
        <v>155</v>
      </c>
      <c r="D15" s="31"/>
      <c r="E15" s="8"/>
      <c r="F15" s="8"/>
      <c r="G15" s="32"/>
    </row>
    <row r="16" spans="1:8">
      <c r="A16" s="33"/>
      <c r="B16" s="34"/>
      <c r="C16" s="34" t="s">
        <v>156</v>
      </c>
      <c r="D16" s="35"/>
      <c r="G16" s="36"/>
    </row>
    <row r="17" spans="1:7">
      <c r="A17" s="33"/>
      <c r="B17" s="34"/>
      <c r="C17" s="34" t="s">
        <v>157</v>
      </c>
      <c r="D17" s="35"/>
      <c r="G17" s="36"/>
    </row>
    <row r="18" spans="1:7">
      <c r="A18" s="33"/>
      <c r="B18" s="34"/>
      <c r="C18" s="34" t="s">
        <v>158</v>
      </c>
      <c r="D18" s="35"/>
      <c r="G18" s="36"/>
    </row>
    <row r="19" spans="1:7">
      <c r="A19" s="37"/>
      <c r="B19" s="38"/>
      <c r="C19" s="38" t="s">
        <v>159</v>
      </c>
      <c r="D19" s="39"/>
      <c r="E19" s="40"/>
      <c r="F19" s="40"/>
      <c r="G19" s="41"/>
    </row>
    <row r="20" spans="1:7">
      <c r="A20" s="42"/>
      <c r="B20" s="42"/>
      <c r="C20" s="35"/>
      <c r="D20" s="35"/>
    </row>
    <row r="21" spans="1:7">
      <c r="A21" s="43" t="s">
        <v>160</v>
      </c>
      <c r="B21" s="44"/>
      <c r="C21" s="44" t="s">
        <v>161</v>
      </c>
      <c r="D21" s="45"/>
      <c r="E21" s="9"/>
      <c r="F21" s="9"/>
      <c r="G21" s="46"/>
    </row>
    <row r="23" spans="1:7">
      <c r="A23" s="10" t="s">
        <v>162</v>
      </c>
    </row>
    <row r="24" spans="1:7">
      <c r="A24" s="7" t="s">
        <v>163</v>
      </c>
    </row>
    <row r="25" spans="1:7">
      <c r="A25" s="7" t="s">
        <v>164</v>
      </c>
    </row>
    <row r="26" spans="1:7">
      <c r="A26" s="7" t="s">
        <v>165</v>
      </c>
    </row>
    <row r="27" spans="1:7">
      <c r="A27" s="7" t="s">
        <v>166</v>
      </c>
    </row>
    <row r="31" spans="1:7">
      <c r="A31" s="10" t="s">
        <v>167</v>
      </c>
    </row>
    <row r="32" spans="1:7">
      <c r="A32" s="7">
        <v>1</v>
      </c>
    </row>
    <row r="33" spans="1:1">
      <c r="A33" s="7">
        <v>1.5</v>
      </c>
    </row>
    <row r="34" spans="1:1">
      <c r="A34" s="7">
        <v>1.8</v>
      </c>
    </row>
    <row r="35" spans="1:1">
      <c r="A35" s="7">
        <v>2</v>
      </c>
    </row>
    <row r="36" spans="1:1">
      <c r="A36" s="7">
        <v>2.1</v>
      </c>
    </row>
    <row r="37" spans="1:1">
      <c r="A37" s="7">
        <v>2.2000000000000002</v>
      </c>
    </row>
    <row r="38" spans="1:1">
      <c r="A38" s="7">
        <v>2.2999999999999998</v>
      </c>
    </row>
  </sheetData>
  <pageMargins left="0.7" right="0.7" top="0.78740157499999996" bottom="0.78740157499999996"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election activeCell="B4" sqref="B4:F12"/>
    </sheetView>
  </sheetViews>
  <sheetFormatPr baseColWidth="10" defaultColWidth="10.83203125" defaultRowHeight="16"/>
  <cols>
    <col min="1" max="1" width="1.6640625" style="53" customWidth="1"/>
    <col min="2" max="2" width="31.6640625" style="53" customWidth="1"/>
    <col min="3" max="3" width="11.33203125" style="53" bestFit="1" customWidth="1"/>
    <col min="4" max="6" width="14.33203125" style="54" customWidth="1"/>
    <col min="7" max="7" width="7.6640625" style="54" customWidth="1"/>
    <col min="8" max="9" width="14.33203125" style="54" customWidth="1"/>
    <col min="10" max="16384" width="10.83203125" style="53"/>
  </cols>
  <sheetData>
    <row r="1" spans="2:9" s="48" customFormat="1" ht="18">
      <c r="B1" s="47" t="s">
        <v>202</v>
      </c>
      <c r="C1" s="47"/>
      <c r="D1" s="47"/>
      <c r="E1" s="47"/>
      <c r="G1" s="47"/>
      <c r="H1" s="49" t="s">
        <v>203</v>
      </c>
    </row>
    <row r="2" spans="2:9" s="48" customFormat="1">
      <c r="B2" s="50" t="s">
        <v>204</v>
      </c>
      <c r="D2" s="51"/>
      <c r="E2" s="51"/>
      <c r="F2" s="51"/>
      <c r="G2" s="51"/>
      <c r="H2" s="52" t="s">
        <v>205</v>
      </c>
      <c r="I2" s="51"/>
    </row>
    <row r="4" spans="2:9">
      <c r="B4" s="53" t="s">
        <v>182</v>
      </c>
    </row>
    <row r="5" spans="2:9">
      <c r="B5" s="55" t="s">
        <v>183</v>
      </c>
    </row>
    <row r="6" spans="2:9">
      <c r="B6" s="55" t="s">
        <v>184</v>
      </c>
    </row>
    <row r="7" spans="2:9">
      <c r="B7" s="55" t="s">
        <v>185</v>
      </c>
    </row>
    <row r="8" spans="2:9">
      <c r="B8" s="55" t="s">
        <v>186</v>
      </c>
    </row>
    <row r="9" spans="2:9">
      <c r="B9" s="55" t="s">
        <v>187</v>
      </c>
    </row>
    <row r="10" spans="2:9">
      <c r="B10" s="55" t="s">
        <v>188</v>
      </c>
    </row>
    <row r="12" spans="2:9" s="57" customFormat="1" ht="24.5" customHeight="1">
      <c r="B12" s="368" t="s">
        <v>189</v>
      </c>
      <c r="C12" s="368"/>
      <c r="D12" s="368"/>
      <c r="E12" s="368"/>
      <c r="F12" s="368"/>
      <c r="G12" s="56"/>
      <c r="H12" s="56"/>
      <c r="I12" s="56"/>
    </row>
    <row r="13" spans="2:9" ht="25.25" customHeight="1" thickBot="1"/>
    <row r="14" spans="2:9" s="63" customFormat="1" ht="35" customHeight="1" thickBot="1">
      <c r="B14" s="58" t="s">
        <v>206</v>
      </c>
      <c r="C14" s="59" t="s">
        <v>207</v>
      </c>
      <c r="D14" s="60" t="s">
        <v>208</v>
      </c>
      <c r="E14" s="61" t="s">
        <v>209</v>
      </c>
      <c r="F14" s="62" t="s">
        <v>210</v>
      </c>
    </row>
    <row r="15" spans="2:9" s="68" customFormat="1" ht="25.25" customHeight="1">
      <c r="B15" s="371" t="s">
        <v>211</v>
      </c>
      <c r="C15" s="64" t="s">
        <v>212</v>
      </c>
      <c r="D15" s="65">
        <v>80</v>
      </c>
      <c r="E15" s="66">
        <v>110</v>
      </c>
      <c r="F15" s="67">
        <v>140</v>
      </c>
    </row>
    <row r="16" spans="2:9" s="68" customFormat="1" ht="25.25" customHeight="1" thickBot="1">
      <c r="B16" s="370"/>
      <c r="C16" s="69" t="s">
        <v>213</v>
      </c>
      <c r="D16" s="70">
        <v>140</v>
      </c>
      <c r="E16" s="71">
        <v>190</v>
      </c>
      <c r="F16" s="72">
        <v>240</v>
      </c>
    </row>
    <row r="17" spans="2:9" ht="25.25" customHeight="1" thickBot="1"/>
    <row r="18" spans="2:9" s="63" customFormat="1" ht="35" customHeight="1" thickBot="1">
      <c r="B18" s="58" t="s">
        <v>206</v>
      </c>
      <c r="C18" s="59" t="s">
        <v>207</v>
      </c>
      <c r="D18" s="60" t="s">
        <v>214</v>
      </c>
      <c r="E18" s="61" t="s">
        <v>215</v>
      </c>
      <c r="F18" s="62" t="s">
        <v>216</v>
      </c>
    </row>
    <row r="19" spans="2:9" s="68" customFormat="1" ht="25.25" customHeight="1">
      <c r="B19" s="369" t="s">
        <v>217</v>
      </c>
      <c r="C19" s="64" t="s">
        <v>212</v>
      </c>
      <c r="D19" s="73">
        <v>50</v>
      </c>
      <c r="E19" s="66">
        <v>70</v>
      </c>
      <c r="F19" s="74">
        <v>100</v>
      </c>
    </row>
    <row r="20" spans="2:9" s="68" customFormat="1" ht="25.25" customHeight="1" thickBot="1">
      <c r="B20" s="370"/>
      <c r="C20" s="69" t="s">
        <v>213</v>
      </c>
      <c r="D20" s="75">
        <v>90</v>
      </c>
      <c r="E20" s="71">
        <v>120</v>
      </c>
      <c r="F20" s="76">
        <v>170</v>
      </c>
    </row>
    <row r="21" spans="2:9" s="68" customFormat="1" ht="25.25" customHeight="1">
      <c r="B21" s="369" t="s">
        <v>148</v>
      </c>
      <c r="C21" s="64" t="s">
        <v>212</v>
      </c>
      <c r="D21" s="77">
        <v>50</v>
      </c>
      <c r="E21" s="78">
        <v>70</v>
      </c>
      <c r="F21" s="79"/>
    </row>
    <row r="22" spans="2:9" s="68" customFormat="1" ht="25.25" customHeight="1" thickBot="1">
      <c r="B22" s="370"/>
      <c r="C22" s="69" t="s">
        <v>213</v>
      </c>
      <c r="D22" s="80">
        <v>90</v>
      </c>
      <c r="E22" s="81">
        <v>120</v>
      </c>
      <c r="F22" s="82"/>
    </row>
    <row r="23" spans="2:9" s="68" customFormat="1" ht="25.25" customHeight="1">
      <c r="B23" s="369" t="s">
        <v>218</v>
      </c>
      <c r="C23" s="64" t="s">
        <v>212</v>
      </c>
      <c r="D23" s="73">
        <v>50</v>
      </c>
      <c r="E23" s="66">
        <v>70</v>
      </c>
      <c r="F23" s="74">
        <v>100</v>
      </c>
    </row>
    <row r="24" spans="2:9" s="68" customFormat="1" ht="25.25" customHeight="1" thickBot="1">
      <c r="B24" s="370"/>
      <c r="C24" s="69" t="s">
        <v>213</v>
      </c>
      <c r="D24" s="75">
        <v>90</v>
      </c>
      <c r="E24" s="71">
        <v>120</v>
      </c>
      <c r="F24" s="76">
        <v>170</v>
      </c>
    </row>
    <row r="25" spans="2:9" ht="25.25" customHeight="1" thickBot="1"/>
    <row r="26" spans="2:9" s="63" customFormat="1" ht="35" customHeight="1" thickBot="1">
      <c r="B26" s="58" t="s">
        <v>206</v>
      </c>
      <c r="C26" s="59" t="s">
        <v>207</v>
      </c>
      <c r="D26" s="83" t="s">
        <v>219</v>
      </c>
    </row>
    <row r="27" spans="2:9" s="68" customFormat="1" ht="25.25" customHeight="1">
      <c r="B27" s="369" t="s">
        <v>220</v>
      </c>
      <c r="C27" s="64" t="s">
        <v>212</v>
      </c>
      <c r="D27" s="84">
        <v>20</v>
      </c>
    </row>
    <row r="28" spans="2:9" s="68" customFormat="1" ht="25.25" customHeight="1" thickBot="1">
      <c r="B28" s="370"/>
      <c r="C28" s="69" t="s">
        <v>213</v>
      </c>
      <c r="D28" s="85">
        <v>40</v>
      </c>
    </row>
    <row r="29" spans="2:9" ht="25.25" customHeight="1"/>
    <row r="30" spans="2:9" s="48" customFormat="1" ht="16.25" customHeight="1">
      <c r="B30" s="48" t="s">
        <v>221</v>
      </c>
      <c r="D30" s="51"/>
      <c r="E30" s="51"/>
      <c r="F30" s="51"/>
      <c r="G30" s="51"/>
      <c r="H30" s="51"/>
      <c r="I30" s="51"/>
    </row>
    <row r="31" spans="2:9" s="50" customFormat="1" ht="16.25" customHeight="1">
      <c r="B31" s="50" t="s">
        <v>222</v>
      </c>
      <c r="D31" s="86"/>
      <c r="E31" s="86"/>
      <c r="F31" s="86"/>
      <c r="G31" s="86"/>
      <c r="H31" s="86"/>
      <c r="I31" s="86"/>
    </row>
    <row r="32" spans="2:9" s="48" customFormat="1" ht="16.25" customHeight="1">
      <c r="B32" s="48" t="s">
        <v>223</v>
      </c>
      <c r="D32" s="51"/>
      <c r="E32" s="51"/>
      <c r="F32" s="51"/>
      <c r="G32" s="51"/>
      <c r="H32" s="51"/>
      <c r="I32" s="51"/>
    </row>
    <row r="33" spans="2:9" s="48" customFormat="1" ht="16.25" customHeight="1">
      <c r="B33" s="48" t="s">
        <v>224</v>
      </c>
      <c r="D33" s="51"/>
      <c r="E33" s="51"/>
      <c r="F33" s="51"/>
      <c r="G33" s="51"/>
      <c r="H33" s="51"/>
      <c r="I33" s="51"/>
    </row>
    <row r="34" spans="2:9" ht="16.25" customHeight="1">
      <c r="B34" s="87" t="s">
        <v>225</v>
      </c>
    </row>
  </sheetData>
  <sheetProtection sheet="1" objects="1" scenarios="1"/>
  <mergeCells count="6">
    <mergeCell ref="B27:B28"/>
    <mergeCell ref="B12:F12"/>
    <mergeCell ref="B15:B16"/>
    <mergeCell ref="B19:B20"/>
    <mergeCell ref="B21:B22"/>
    <mergeCell ref="B23:B24"/>
  </mergeCells>
  <pageMargins left="0.78740157480314965" right="0.78740157480314965" top="1.1811023622047245" bottom="0.78740157480314965" header="0.39370078740157483" footer="0.39370078740157483"/>
  <pageSetup paperSize="9" scale="80" orientation="portrait"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BFD2-06B5-DF47-BA77-E080284D7AF1}">
  <sheetPr>
    <tabColor theme="5"/>
  </sheetPr>
  <dimension ref="A1:S33"/>
  <sheetViews>
    <sheetView zoomScale="140" zoomScaleNormal="140" workbookViewId="0">
      <selection activeCell="C23" sqref="C23"/>
    </sheetView>
  </sheetViews>
  <sheetFormatPr baseColWidth="10" defaultColWidth="11" defaultRowHeight="16"/>
  <cols>
    <col min="1" max="1" width="19.5" bestFit="1" customWidth="1"/>
    <col min="2" max="2" width="54.33203125" bestFit="1" customWidth="1"/>
    <col min="3" max="3" width="67.6640625" bestFit="1" customWidth="1"/>
    <col min="4" max="4" width="20.6640625" bestFit="1" customWidth="1"/>
  </cols>
  <sheetData>
    <row r="1" spans="1:4">
      <c r="A1" s="2" t="s">
        <v>226</v>
      </c>
    </row>
    <row r="3" spans="1:4" s="2" customFormat="1">
      <c r="A3" s="5" t="s">
        <v>227</v>
      </c>
      <c r="B3" s="5" t="s">
        <v>228</v>
      </c>
      <c r="C3" s="5" t="s">
        <v>229</v>
      </c>
      <c r="D3" s="5" t="s">
        <v>230</v>
      </c>
    </row>
    <row r="4" spans="1:4">
      <c r="A4" s="6" t="s">
        <v>231</v>
      </c>
      <c r="B4" s="6" t="s">
        <v>232</v>
      </c>
      <c r="C4" s="6" t="s">
        <v>233</v>
      </c>
      <c r="D4" s="6" t="s">
        <v>234</v>
      </c>
    </row>
    <row r="5" spans="1:4">
      <c r="A5" s="6" t="s">
        <v>231</v>
      </c>
      <c r="B5" s="6" t="s">
        <v>235</v>
      </c>
      <c r="C5" s="6" t="s">
        <v>236</v>
      </c>
      <c r="D5" s="6" t="s">
        <v>234</v>
      </c>
    </row>
    <row r="6" spans="1:4">
      <c r="A6" s="6" t="s">
        <v>231</v>
      </c>
      <c r="B6" s="6" t="s">
        <v>237</v>
      </c>
      <c r="C6" s="6" t="s">
        <v>238</v>
      </c>
      <c r="D6" s="6" t="s">
        <v>234</v>
      </c>
    </row>
    <row r="7" spans="1:4">
      <c r="A7" s="6" t="s">
        <v>239</v>
      </c>
      <c r="B7" s="6" t="s">
        <v>240</v>
      </c>
      <c r="C7" s="6" t="s">
        <v>241</v>
      </c>
      <c r="D7" s="6" t="s">
        <v>242</v>
      </c>
    </row>
    <row r="8" spans="1:4">
      <c r="A8" s="6" t="s">
        <v>239</v>
      </c>
      <c r="B8" s="6" t="s">
        <v>243</v>
      </c>
      <c r="C8" s="6" t="s">
        <v>244</v>
      </c>
      <c r="D8" s="6" t="s">
        <v>234</v>
      </c>
    </row>
    <row r="9" spans="1:4">
      <c r="A9" s="6" t="s">
        <v>245</v>
      </c>
      <c r="B9" s="6" t="s">
        <v>246</v>
      </c>
      <c r="C9" s="6" t="s">
        <v>247</v>
      </c>
      <c r="D9" s="6" t="s">
        <v>234</v>
      </c>
    </row>
    <row r="10" spans="1:4">
      <c r="A10" s="6" t="s">
        <v>245</v>
      </c>
      <c r="B10" s="6" t="s">
        <v>248</v>
      </c>
      <c r="C10" s="6" t="s">
        <v>247</v>
      </c>
      <c r="D10" s="6" t="s">
        <v>234</v>
      </c>
    </row>
    <row r="11" spans="1:4">
      <c r="A11" s="6" t="s">
        <v>249</v>
      </c>
      <c r="B11" s="6" t="s">
        <v>250</v>
      </c>
      <c r="C11" s="6" t="s">
        <v>251</v>
      </c>
      <c r="D11" s="6" t="s">
        <v>242</v>
      </c>
    </row>
    <row r="12" spans="1:4">
      <c r="A12" s="137" t="s">
        <v>249</v>
      </c>
      <c r="B12" s="137" t="s">
        <v>252</v>
      </c>
      <c r="C12" s="137" t="s">
        <v>253</v>
      </c>
      <c r="D12" s="137" t="s">
        <v>242</v>
      </c>
    </row>
    <row r="13" spans="1:4">
      <c r="A13" s="6" t="s">
        <v>249</v>
      </c>
      <c r="B13" s="6" t="s">
        <v>254</v>
      </c>
      <c r="C13" s="6" t="s">
        <v>255</v>
      </c>
      <c r="D13" s="6" t="s">
        <v>242</v>
      </c>
    </row>
    <row r="14" spans="1:4">
      <c r="A14" s="6" t="s">
        <v>249</v>
      </c>
      <c r="B14" s="6" t="s">
        <v>256</v>
      </c>
      <c r="C14" s="6" t="s">
        <v>257</v>
      </c>
      <c r="D14" s="6" t="s">
        <v>234</v>
      </c>
    </row>
    <row r="15" spans="1:4">
      <c r="A15" s="6" t="s">
        <v>249</v>
      </c>
      <c r="B15" s="6" t="s">
        <v>258</v>
      </c>
      <c r="C15" s="6" t="s">
        <v>259</v>
      </c>
      <c r="D15" s="6" t="s">
        <v>234</v>
      </c>
    </row>
    <row r="16" spans="1:4">
      <c r="A16" s="6" t="s">
        <v>249</v>
      </c>
      <c r="B16" s="6" t="s">
        <v>260</v>
      </c>
      <c r="C16" s="6" t="s">
        <v>261</v>
      </c>
      <c r="D16" s="6" t="s">
        <v>234</v>
      </c>
    </row>
    <row r="17" spans="1:19">
      <c r="A17" s="6" t="s">
        <v>249</v>
      </c>
      <c r="B17" s="6" t="s">
        <v>262</v>
      </c>
      <c r="C17" s="6" t="s">
        <v>263</v>
      </c>
      <c r="D17" s="6" t="s">
        <v>234</v>
      </c>
    </row>
    <row r="18" spans="1:19">
      <c r="A18" s="137" t="s">
        <v>249</v>
      </c>
      <c r="B18" s="137" t="s">
        <v>7</v>
      </c>
      <c r="C18" s="137" t="s">
        <v>264</v>
      </c>
      <c r="D18" s="137" t="s">
        <v>242</v>
      </c>
    </row>
    <row r="19" spans="1:19">
      <c r="A19" s="6" t="s">
        <v>249</v>
      </c>
      <c r="B19" s="6" t="s">
        <v>265</v>
      </c>
      <c r="C19" s="6" t="s">
        <v>266</v>
      </c>
      <c r="D19" s="6" t="s">
        <v>242</v>
      </c>
    </row>
    <row r="20" spans="1:19">
      <c r="A20" s="6" t="s">
        <v>249</v>
      </c>
      <c r="B20" s="6" t="s">
        <v>267</v>
      </c>
      <c r="C20" s="6" t="s">
        <v>268</v>
      </c>
      <c r="D20" s="6" t="s">
        <v>242</v>
      </c>
    </row>
    <row r="21" spans="1:19">
      <c r="A21" s="6"/>
      <c r="B21" s="6" t="s">
        <v>269</v>
      </c>
      <c r="C21" s="6"/>
      <c r="D21" s="6"/>
    </row>
    <row r="22" spans="1:19">
      <c r="A22" s="6"/>
      <c r="B22" s="6"/>
      <c r="C22" s="6"/>
      <c r="D22" s="6"/>
    </row>
    <row r="23" spans="1:19">
      <c r="A23" s="6"/>
      <c r="B23" s="6"/>
      <c r="C23" s="6"/>
      <c r="D23" s="6"/>
    </row>
    <row r="24" spans="1:19">
      <c r="A24" s="6"/>
      <c r="B24" s="6"/>
      <c r="C24" s="6"/>
      <c r="D24" s="6"/>
    </row>
    <row r="25" spans="1:19">
      <c r="A25" s="6"/>
      <c r="B25" s="6"/>
      <c r="C25" s="6"/>
      <c r="D25" s="6"/>
    </row>
    <row r="26" spans="1:19">
      <c r="A26" s="6"/>
      <c r="B26" s="6"/>
      <c r="C26" s="6"/>
      <c r="D26" s="6"/>
    </row>
    <row r="27" spans="1:19">
      <c r="A27" s="6"/>
      <c r="B27" s="6"/>
      <c r="C27" s="6"/>
      <c r="D27" s="6"/>
    </row>
    <row r="28" spans="1:19">
      <c r="A28" s="6"/>
      <c r="B28" s="6"/>
      <c r="C28" s="6"/>
      <c r="D28" s="6"/>
    </row>
    <row r="30" spans="1:19" s="1" customFormat="1">
      <c r="A30" s="90" t="s">
        <v>270</v>
      </c>
      <c r="C30" s="3"/>
      <c r="D30"/>
      <c r="F30"/>
      <c r="G30"/>
      <c r="I30" s="91"/>
      <c r="J30"/>
      <c r="L30" s="91"/>
      <c r="M30"/>
      <c r="O30" s="91"/>
      <c r="P30"/>
      <c r="Q30"/>
      <c r="R30"/>
      <c r="S30"/>
    </row>
    <row r="31" spans="1:19">
      <c r="A31" s="4" t="s">
        <v>271</v>
      </c>
      <c r="B31" s="1"/>
      <c r="C31" s="3"/>
      <c r="E31" s="1"/>
      <c r="H31" s="1"/>
      <c r="I31" s="91"/>
      <c r="K31" s="1"/>
      <c r="L31" s="91"/>
      <c r="N31" s="1"/>
      <c r="O31" s="91"/>
    </row>
    <row r="32" spans="1:19">
      <c r="A32" s="4" t="s">
        <v>272</v>
      </c>
      <c r="B32" s="1"/>
      <c r="C32" s="3"/>
      <c r="E32" s="1"/>
      <c r="H32" s="1"/>
      <c r="I32" s="91"/>
      <c r="K32" s="1"/>
      <c r="L32" s="91"/>
      <c r="N32" s="1"/>
      <c r="O32" s="91"/>
    </row>
    <row r="33" spans="1:15">
      <c r="A33" s="4" t="s">
        <v>273</v>
      </c>
      <c r="B33" s="1"/>
      <c r="C33" s="3"/>
      <c r="E33" s="1"/>
      <c r="H33" s="1"/>
      <c r="I33" s="91"/>
      <c r="K33" s="1"/>
      <c r="L33" s="91"/>
      <c r="N33" s="1"/>
      <c r="O33" s="91"/>
    </row>
  </sheetData>
  <autoFilter ref="A3:D20" xr:uid="{22B63F16-8B3E-3240-B2DB-E1DFC9C3EDB6}"/>
  <pageMargins left="0.7" right="0.7" top="0.78740157499999996" bottom="0.78740157499999996" header="0.3" footer="0.3"/>
  <pageSetup paperSize="9"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2.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3.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14</vt:i4>
      </vt:variant>
      <vt:variant>
        <vt:lpstr>Benannte Bereiche</vt:lpstr>
      </vt:variant>
      <vt:variant>
        <vt:i4>14</vt:i4>
      </vt:variant>
    </vt:vector>
  </HeadingPairs>
  <TitlesOfParts>
    <vt:vector size="28" baseType="lpstr">
      <vt:lpstr>Wegleitung Kalkulation</vt:lpstr>
      <vt:lpstr>DIZH Budget Kalkulation</vt:lpstr>
      <vt:lpstr>Personalkosten</vt:lpstr>
      <vt:lpstr>ZHDK_Personal_2024</vt:lpstr>
      <vt:lpstr>UZH_Personal_2023</vt:lpstr>
      <vt:lpstr>UZH_Personal_2025</vt:lpstr>
      <vt:lpstr>PHZH_Personal_2025</vt:lpstr>
      <vt:lpstr>UZH_Personal_Alt</vt:lpstr>
      <vt:lpstr>UZH_Personal</vt:lpstr>
      <vt:lpstr>ZHAW_Personal</vt:lpstr>
      <vt:lpstr>ZHDK_Personal</vt:lpstr>
      <vt:lpstr>PHZH_Personal</vt:lpstr>
      <vt:lpstr>ZHAW - Kostensätze 2021</vt:lpstr>
      <vt:lpstr>Pendenzen</vt:lpstr>
      <vt:lpstr>'ZHAW - Kostensätze 2021'!Druckbereich</vt:lpstr>
      <vt:lpstr>PHZH_Personal!Finanzierung</vt:lpstr>
      <vt:lpstr>PHZH_Personal_2025!Finanzierung</vt:lpstr>
      <vt:lpstr>ZHDK_Personal_2024!Finanzierung</vt:lpstr>
      <vt:lpstr>Finanzierung</vt:lpstr>
      <vt:lpstr>PHZH_Personal!Personalkostensätze</vt:lpstr>
      <vt:lpstr>PHZH_Personal_2025!Personalkostensätze</vt:lpstr>
      <vt:lpstr>UZH_Personal!Personalkostensätze</vt:lpstr>
      <vt:lpstr>UZH_Personal_2023!Personalkostensätze</vt:lpstr>
      <vt:lpstr>UZH_Personal_2025!Personalkostensätze</vt:lpstr>
      <vt:lpstr>UZH_Personal_Alt!Personalkostensätze</vt:lpstr>
      <vt:lpstr>ZHAW_Personal!Personalkostensätze</vt:lpstr>
      <vt:lpstr>ZHDK_Personal_2024!Personalkostensätze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2025-09-16T08:37:18Z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