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30"/>
  <workbookPr defaultThemeVersion="166925"/>
  <mc:AlternateContent xmlns:mc="http://schemas.openxmlformats.org/markup-compatibility/2006">
    <mc:Choice Requires="x15">
      <x15ac:absPath xmlns:x15ac="http://schemas.microsoft.com/office/spreadsheetml/2010/11/ac" url="/Users/silvpa/switchdrive/DIZH Controlling/2 Reporting DIZH/Innovationsprogramm/Budget /"/>
    </mc:Choice>
  </mc:AlternateContent>
  <xr:revisionPtr revIDLastSave="0" documentId="13_ncr:1_{61373F56-FD68-9647-9F18-D76C842EC089}" xr6:coauthVersionLast="47" xr6:coauthVersionMax="47" xr10:uidLastSave="{00000000-0000-0000-0000-000000000000}"/>
  <workbookProtection lockStructure="1"/>
  <bookViews>
    <workbookView xWindow="42280" yWindow="500" windowWidth="33840" windowHeight="26680" activeTab="3" xr2:uid="{CFAFC911-70D3-7848-A0B5-60444B262177}"/>
  </bookViews>
  <sheets>
    <sheet name="Wegleitung Kalkulation" sheetId="26" state="hidden" r:id="rId1"/>
    <sheet name="Guide for Calculation English" sheetId="31" r:id="rId2"/>
    <sheet name="DIZH Budget Calculation" sheetId="15" r:id="rId3"/>
    <sheet name="Personnel Costs" sheetId="25" r:id="rId4"/>
    <sheet name="ZHDK_Personal_2024" sheetId="36" state="hidden" r:id="rId5"/>
    <sheet name="UZH_Personal_2023" sheetId="33" state="hidden" r:id="rId6"/>
    <sheet name="UZH_Personal_2025" sheetId="35" state="hidden" r:id="rId7"/>
    <sheet name="PHZH_Personal_2025" sheetId="34" state="hidden" r:id="rId8"/>
    <sheet name="UZH_Personal_Alt" sheetId="27" state="hidden" r:id="rId9"/>
    <sheet name="UZH_Personal" sheetId="32" state="hidden" r:id="rId10"/>
    <sheet name="ZHAW_Personal" sheetId="28" state="hidden" r:id="rId11"/>
    <sheet name="ZHDK_Personal" sheetId="23" state="hidden" r:id="rId12"/>
    <sheet name="PHZH_Personal" sheetId="29" state="hidden" r:id="rId13"/>
    <sheet name="ZHAW - Kostensätze 2021" sheetId="30" state="hidden" r:id="rId14"/>
    <sheet name="Pendenzen" sheetId="21" state="hidden" r:id="rId15"/>
  </sheets>
  <definedNames>
    <definedName name="_xlnm._FilterDatabase" localSheetId="14" hidden="1">Pendenzen!$A$3:$D$20</definedName>
    <definedName name="_xlnm.Print_Area" localSheetId="13">'ZHAW - Kostensätze 2021'!$B:$H</definedName>
    <definedName name="Finanzierung" localSheetId="12">PHZH_Personal!$A$24:$A$27</definedName>
    <definedName name="Finanzierung" localSheetId="7">PHZH_Personal_2025!$A$26:$A$29</definedName>
    <definedName name="Finanzierung" localSheetId="9">UZH_Personal!#REF!</definedName>
    <definedName name="Finanzierung" localSheetId="5">UZH_Personal_2023!#REF!</definedName>
    <definedName name="Finanzierung" localSheetId="6">UZH_Personal_2025!#REF!</definedName>
    <definedName name="Finanzierung" localSheetId="8">UZH_Personal_Alt!#REF!</definedName>
    <definedName name="Finanzierung" localSheetId="10">ZHAW_Personal!#REF!</definedName>
    <definedName name="Finanzierung" localSheetId="4">ZHDK_Personal_2024!$A$33:$A$36</definedName>
    <definedName name="Finanzierung">ZHDK_Personal!$A$28:$A$31</definedName>
    <definedName name="Personalkostensätze" localSheetId="12">PHZH_Personal!$A$4:$F$9</definedName>
    <definedName name="Personalkostensätze" localSheetId="7">PHZH_Personal_2025!$A$6:$F$11</definedName>
    <definedName name="Personalkostensätze" localSheetId="9">UZH_Personal!$A$5:$M$17</definedName>
    <definedName name="Personalkostensätze" localSheetId="5">UZH_Personal_2023!$A$5:$E$17</definedName>
    <definedName name="Personalkostensätze" localSheetId="6">UZH_Personal_2025!$A$5:$E$18</definedName>
    <definedName name="Personalkostensätze" localSheetId="8">UZH_Personal_Alt!$A$4:$M$10</definedName>
    <definedName name="Personalkostensätze" localSheetId="10">ZHAW_Personal!$A$4:$F$8</definedName>
    <definedName name="Personalkostensätze" localSheetId="4">ZHDK_Personal_2024!$A$6:$F$18</definedName>
    <definedName name="Personalkostensätze">ZHDK_Personal!$A$4:$F$13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15" l="1"/>
  <c r="F4" i="28"/>
  <c r="E4" i="28"/>
  <c r="D4" i="28"/>
  <c r="G51" i="25" l="1"/>
  <c r="G50" i="25"/>
  <c r="G49" i="25"/>
  <c r="G48" i="25"/>
  <c r="G47" i="25"/>
  <c r="G46" i="25"/>
  <c r="F18" i="36"/>
  <c r="D18" i="36"/>
  <c r="E18" i="36" s="1"/>
  <c r="F17" i="36"/>
  <c r="D17" i="36"/>
  <c r="E17" i="36" s="1"/>
  <c r="F16" i="36"/>
  <c r="D16" i="36"/>
  <c r="E16" i="36" s="1"/>
  <c r="F15" i="36"/>
  <c r="D15" i="36"/>
  <c r="E15" i="36" s="1"/>
  <c r="F14" i="36"/>
  <c r="D14" i="36"/>
  <c r="E14" i="36" s="1"/>
  <c r="F13" i="36"/>
  <c r="D13" i="36"/>
  <c r="E13" i="36" s="1"/>
  <c r="F12" i="36"/>
  <c r="D12" i="36"/>
  <c r="E12" i="36" s="1"/>
  <c r="F11" i="36"/>
  <c r="D11" i="36"/>
  <c r="E11" i="36" s="1"/>
  <c r="F10" i="36"/>
  <c r="E10" i="36"/>
  <c r="D10" i="36"/>
  <c r="F9" i="36"/>
  <c r="D9" i="36"/>
  <c r="E9" i="36" s="1"/>
  <c r="F8" i="36"/>
  <c r="D8" i="36"/>
  <c r="E8" i="36" s="1"/>
  <c r="F7" i="36"/>
  <c r="E7" i="36"/>
  <c r="D7" i="36"/>
  <c r="G17" i="25" l="1"/>
  <c r="G16" i="25"/>
  <c r="G15" i="25"/>
  <c r="G14" i="25"/>
  <c r="G13" i="25"/>
  <c r="G12" i="25"/>
  <c r="E12" i="35"/>
  <c r="E11" i="35"/>
  <c r="E10" i="35"/>
  <c r="E9" i="35"/>
  <c r="E8" i="35"/>
  <c r="E7" i="35"/>
  <c r="E6" i="35"/>
  <c r="E5" i="35"/>
  <c r="B91" i="15"/>
  <c r="B83" i="15"/>
  <c r="B75" i="15"/>
  <c r="E11" i="33"/>
  <c r="E10" i="33"/>
  <c r="E9" i="33"/>
  <c r="E8" i="33"/>
  <c r="E7" i="33"/>
  <c r="E6" i="33"/>
  <c r="E5" i="33"/>
  <c r="D3" i="25"/>
  <c r="D2" i="25"/>
  <c r="D1" i="25"/>
  <c r="G68" i="25" l="1"/>
  <c r="G67" i="25"/>
  <c r="G66" i="25"/>
  <c r="G65" i="25"/>
  <c r="G64" i="25"/>
  <c r="G63" i="25"/>
  <c r="F11" i="34"/>
  <c r="D11" i="34"/>
  <c r="E11" i="34" s="1"/>
  <c r="F10" i="34"/>
  <c r="D10" i="34"/>
  <c r="E10" i="34" s="1"/>
  <c r="F9" i="34"/>
  <c r="D9" i="34"/>
  <c r="E9" i="34" s="1"/>
  <c r="F8" i="34"/>
  <c r="D8" i="34"/>
  <c r="E8" i="34" s="1"/>
  <c r="F7" i="34"/>
  <c r="D7" i="34"/>
  <c r="E7" i="34" s="1"/>
  <c r="H14" i="25" l="1"/>
  <c r="H13" i="25"/>
  <c r="H18" i="25"/>
  <c r="H19" i="25"/>
  <c r="H20" i="25"/>
  <c r="H21" i="25"/>
  <c r="H22" i="25"/>
  <c r="H23" i="25"/>
  <c r="H17" i="25"/>
  <c r="H16" i="25"/>
  <c r="H15" i="25"/>
  <c r="H12" i="25"/>
  <c r="E78" i="15"/>
  <c r="B77" i="15"/>
  <c r="K5" i="15" l="1"/>
  <c r="M9" i="32"/>
  <c r="M8" i="32"/>
  <c r="M7" i="32"/>
  <c r="B49" i="15"/>
  <c r="K4" i="15" l="1"/>
  <c r="M11" i="32"/>
  <c r="M10" i="32"/>
  <c r="Q9" i="32"/>
  <c r="Q8" i="32"/>
  <c r="O8" i="32"/>
  <c r="P8" i="32" s="1"/>
  <c r="Q7" i="32"/>
  <c r="O7" i="32"/>
  <c r="P7" i="32" s="1"/>
  <c r="L6" i="32"/>
  <c r="M6" i="32" s="1"/>
  <c r="L5" i="32"/>
  <c r="M5" i="32" s="1"/>
  <c r="M9" i="27"/>
  <c r="M8" i="27"/>
  <c r="M7" i="27"/>
  <c r="L6" i="27"/>
  <c r="M6" i="27"/>
  <c r="L5" i="27"/>
  <c r="M5" i="27"/>
  <c r="G29" i="25"/>
  <c r="G30" i="25"/>
  <c r="G31" i="25"/>
  <c r="G32" i="25"/>
  <c r="G33" i="25"/>
  <c r="G34" i="25"/>
  <c r="H35" i="25"/>
  <c r="H36" i="25"/>
  <c r="H37" i="25"/>
  <c r="H38" i="25"/>
  <c r="H39" i="25"/>
  <c r="H40" i="25"/>
  <c r="H46" i="25"/>
  <c r="H47" i="25"/>
  <c r="H48" i="25"/>
  <c r="H49" i="25"/>
  <c r="H50" i="25"/>
  <c r="H51" i="25"/>
  <c r="H53" i="25"/>
  <c r="H55" i="25"/>
  <c r="H56" i="25"/>
  <c r="H57" i="25"/>
  <c r="H52" i="25"/>
  <c r="H54" i="25"/>
  <c r="H63" i="25"/>
  <c r="H64" i="25"/>
  <c r="H65" i="25"/>
  <c r="H66" i="25"/>
  <c r="H67" i="25"/>
  <c r="H68" i="25"/>
  <c r="H69" i="25"/>
  <c r="H71" i="25"/>
  <c r="H72" i="25"/>
  <c r="H73" i="25"/>
  <c r="H74" i="25"/>
  <c r="H70" i="25"/>
  <c r="N54" i="15"/>
  <c r="B15" i="15"/>
  <c r="B16" i="15"/>
  <c r="B17" i="15"/>
  <c r="B18" i="15"/>
  <c r="B22" i="15"/>
  <c r="B23" i="15"/>
  <c r="B24" i="15"/>
  <c r="B25" i="15"/>
  <c r="B26" i="15"/>
  <c r="B27" i="15"/>
  <c r="B31" i="15"/>
  <c r="B32" i="15"/>
  <c r="B33" i="15"/>
  <c r="B34" i="15"/>
  <c r="B35" i="15"/>
  <c r="B39" i="15"/>
  <c r="B40" i="15"/>
  <c r="B41" i="15"/>
  <c r="B42" i="15"/>
  <c r="B43" i="15"/>
  <c r="B47" i="15"/>
  <c r="B48" i="15"/>
  <c r="B50" i="15"/>
  <c r="B51" i="15"/>
  <c r="B52" i="15"/>
  <c r="N45" i="15"/>
  <c r="N57" i="15" s="1"/>
  <c r="E45" i="15"/>
  <c r="E57" i="15" s="1"/>
  <c r="H45" i="15"/>
  <c r="H57" i="15" s="1"/>
  <c r="K45" i="15"/>
  <c r="K57" i="15" s="1"/>
  <c r="K29" i="15"/>
  <c r="H29" i="15"/>
  <c r="E29" i="15"/>
  <c r="N29" i="15"/>
  <c r="K37" i="15"/>
  <c r="K54" i="15"/>
  <c r="H37" i="15"/>
  <c r="H54" i="15"/>
  <c r="E37" i="15"/>
  <c r="E54" i="15"/>
  <c r="N37" i="15"/>
  <c r="D9" i="29"/>
  <c r="E9" i="29"/>
  <c r="F9" i="29"/>
  <c r="B74" i="15"/>
  <c r="B73" i="15"/>
  <c r="K94" i="15"/>
  <c r="H94" i="15"/>
  <c r="E94" i="15"/>
  <c r="N94" i="15"/>
  <c r="K86" i="15"/>
  <c r="H86" i="15"/>
  <c r="E86" i="15"/>
  <c r="N86" i="15"/>
  <c r="H78" i="15"/>
  <c r="K78" i="15"/>
  <c r="N78" i="15"/>
  <c r="B76" i="15"/>
  <c r="B72" i="15"/>
  <c r="B85" i="15"/>
  <c r="B84" i="15"/>
  <c r="B82" i="15"/>
  <c r="B81" i="15"/>
  <c r="B80" i="15"/>
  <c r="B93" i="15"/>
  <c r="B92" i="15"/>
  <c r="B90" i="15"/>
  <c r="B89" i="15"/>
  <c r="B88" i="15"/>
  <c r="A28" i="28"/>
  <c r="F8" i="29"/>
  <c r="D8" i="29"/>
  <c r="E8" i="29"/>
  <c r="F7" i="29"/>
  <c r="D7" i="29"/>
  <c r="E7" i="29"/>
  <c r="F6" i="29"/>
  <c r="D6" i="29"/>
  <c r="E6" i="29"/>
  <c r="F5" i="29"/>
  <c r="D5" i="29"/>
  <c r="E5" i="29"/>
  <c r="F8" i="28"/>
  <c r="D8" i="28"/>
  <c r="E8" i="28"/>
  <c r="F7" i="28"/>
  <c r="D7" i="28"/>
  <c r="E7" i="28" s="1"/>
  <c r="F6" i="28"/>
  <c r="D6" i="28"/>
  <c r="E6" i="28" s="1"/>
  <c r="F5" i="28"/>
  <c r="D5" i="28"/>
  <c r="E5" i="28" s="1"/>
  <c r="F13" i="23"/>
  <c r="D13" i="23"/>
  <c r="E13" i="23"/>
  <c r="F12" i="23"/>
  <c r="D12" i="23"/>
  <c r="E12" i="23"/>
  <c r="F11" i="23"/>
  <c r="D11" i="23"/>
  <c r="E11" i="23"/>
  <c r="F10" i="23"/>
  <c r="D10" i="23"/>
  <c r="E10" i="23"/>
  <c r="F9" i="23"/>
  <c r="D9" i="23"/>
  <c r="E9" i="23"/>
  <c r="F8" i="23"/>
  <c r="D8" i="23"/>
  <c r="E8" i="23"/>
  <c r="F7" i="23"/>
  <c r="D7" i="23"/>
  <c r="E7" i="23"/>
  <c r="F6" i="23"/>
  <c r="D6" i="23"/>
  <c r="F5" i="23"/>
  <c r="D5" i="23"/>
  <c r="E5" i="23"/>
  <c r="E6" i="23"/>
  <c r="H33" i="25" l="1"/>
  <c r="H32" i="25"/>
  <c r="H34" i="25"/>
  <c r="H31" i="25"/>
  <c r="H30" i="25"/>
  <c r="H29" i="25"/>
  <c r="B57" i="15"/>
  <c r="B78" i="15"/>
  <c r="H59" i="25"/>
  <c r="K13" i="15" s="1"/>
  <c r="K20" i="15" s="1"/>
  <c r="K56" i="15" s="1"/>
  <c r="H76" i="25"/>
  <c r="N14" i="15" s="1"/>
  <c r="N20" i="15" s="1"/>
  <c r="B45" i="15"/>
  <c r="C43" i="15" s="1"/>
  <c r="B86" i="15"/>
  <c r="B29" i="15"/>
  <c r="C24" i="15" s="1"/>
  <c r="E95" i="15"/>
  <c r="B54" i="15"/>
  <c r="C49" i="15" s="1"/>
  <c r="N95" i="15"/>
  <c r="K95" i="15"/>
  <c r="B37" i="15"/>
  <c r="C35" i="15" s="1"/>
  <c r="B94" i="15"/>
  <c r="H95" i="15"/>
  <c r="H25" i="25"/>
  <c r="E11" i="15" s="1"/>
  <c r="E20" i="15" s="1"/>
  <c r="E56" i="15" s="1"/>
  <c r="H42" i="25" l="1"/>
  <c r="H12" i="15" s="1"/>
  <c r="B12" i="15" s="1"/>
  <c r="C27" i="15"/>
  <c r="C31" i="15"/>
  <c r="C33" i="15"/>
  <c r="C34" i="15"/>
  <c r="C22" i="15"/>
  <c r="C41" i="15"/>
  <c r="C47" i="15"/>
  <c r="C25" i="15"/>
  <c r="C23" i="15"/>
  <c r="C39" i="15"/>
  <c r="C42" i="15"/>
  <c r="C51" i="15"/>
  <c r="C48" i="15"/>
  <c r="C26" i="15"/>
  <c r="C32" i="15"/>
  <c r="C40" i="15"/>
  <c r="C50" i="15"/>
  <c r="C52" i="15"/>
  <c r="K58" i="15"/>
  <c r="K60" i="15" s="1"/>
  <c r="K61" i="15" s="1"/>
  <c r="B95" i="15"/>
  <c r="B13" i="15"/>
  <c r="B14" i="15"/>
  <c r="B11" i="15"/>
  <c r="H20" i="15" l="1"/>
  <c r="H56" i="15" s="1"/>
  <c r="H58" i="15" s="1"/>
  <c r="H60" i="15" s="1"/>
  <c r="H70" i="15" s="1"/>
  <c r="B20" i="15"/>
  <c r="K64" i="15"/>
  <c r="K65" i="15" s="1"/>
  <c r="L20" i="15"/>
  <c r="K70" i="15"/>
  <c r="N56" i="15"/>
  <c r="N58" i="15" s="1"/>
  <c r="N60" i="15" s="1"/>
  <c r="N70" i="15" s="1"/>
  <c r="E58" i="15"/>
  <c r="E60" i="15" s="1"/>
  <c r="E61" i="15" s="1"/>
  <c r="B56" i="15" l="1"/>
  <c r="B58" i="15" s="1"/>
  <c r="B60" i="15" s="1"/>
  <c r="B70" i="15" s="1"/>
  <c r="C17" i="15"/>
  <c r="C13" i="15"/>
  <c r="C14" i="15"/>
  <c r="L70" i="15"/>
  <c r="E64" i="15"/>
  <c r="E65" i="15" s="1"/>
  <c r="F20" i="15"/>
  <c r="N61" i="15"/>
  <c r="H61" i="15"/>
  <c r="E70" i="15"/>
  <c r="C16" i="15"/>
  <c r="C18" i="15"/>
  <c r="C15" i="15"/>
  <c r="C12" i="15"/>
  <c r="C11" i="15"/>
  <c r="F70" i="15" l="1"/>
  <c r="H64" i="15"/>
  <c r="O20" i="15"/>
  <c r="I20" i="15"/>
  <c r="N64" i="15"/>
  <c r="B61" i="15"/>
  <c r="O70" i="15" l="1"/>
  <c r="N65" i="15"/>
  <c r="I70" i="15"/>
  <c r="H65" i="15"/>
  <c r="C37" i="15"/>
  <c r="C54" i="15"/>
  <c r="C45" i="15"/>
  <c r="C20" i="15"/>
  <c r="B64" i="15"/>
  <c r="C29" i="15"/>
  <c r="C70" i="15" l="1"/>
  <c r="E9" i="15"/>
  <c r="B65" i="15"/>
  <c r="B66" i="15" s="1"/>
  <c r="B71" i="15" s="1"/>
  <c r="B96" i="15" s="1"/>
  <c r="C96" i="15" s="1"/>
  <c r="N9" i="15"/>
  <c r="K9" i="15"/>
  <c r="H9" i="15"/>
  <c r="L65" i="15"/>
  <c r="O65" i="15"/>
  <c r="I65" i="15"/>
  <c r="F65" i="15"/>
  <c r="C65" i="15" l="1"/>
  <c r="E66" i="15"/>
  <c r="E71" i="15" s="1"/>
  <c r="E96" i="15" s="1"/>
  <c r="F96" i="15" s="1"/>
  <c r="C66" i="15"/>
  <c r="N66" i="15"/>
  <c r="N71" i="15" s="1"/>
  <c r="N96" i="15" s="1"/>
  <c r="O96" i="15" s="1"/>
  <c r="K66" i="15"/>
  <c r="L66" i="15" s="1"/>
  <c r="H66" i="15"/>
  <c r="I66" i="15" s="1"/>
  <c r="C71" i="15"/>
  <c r="C69" i="15" s="1"/>
  <c r="C95" i="15"/>
  <c r="B69" i="15"/>
  <c r="F66" i="15" l="1"/>
  <c r="K71" i="15"/>
  <c r="K96" i="15" s="1"/>
  <c r="L96" i="15" s="1"/>
  <c r="O66" i="15"/>
  <c r="H71" i="15"/>
  <c r="H96" i="15" s="1"/>
  <c r="I96" i="15" s="1"/>
  <c r="O71" i="15"/>
  <c r="O69" i="15" s="1"/>
  <c r="O95" i="15"/>
  <c r="N69" i="15"/>
  <c r="F71" i="15"/>
  <c r="F69" i="15" s="1"/>
  <c r="F95" i="15"/>
  <c r="E69" i="15"/>
  <c r="L95" i="15" l="1"/>
  <c r="K69" i="15"/>
  <c r="L71" i="15"/>
  <c r="L69" i="15" s="1"/>
  <c r="H69" i="15"/>
  <c r="I95" i="15"/>
  <c r="I71" i="15"/>
  <c r="I69"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Daniel Schuler2</author>
  </authors>
  <commentList>
    <comment ref="A20" authorId="0" shapeId="0" xr:uid="{DBD67FDD-60DA-5144-9C10-22542DEFC27F}">
      <text>
        <r>
          <rPr>
            <b/>
            <sz val="10"/>
            <color rgb="FF000000"/>
            <rFont val="Calibri"/>
            <family val="2"/>
          </rPr>
          <t>CALCULATION OF PERSONNEL COSTS:</t>
        </r>
        <r>
          <rPr>
            <sz val="10"/>
            <color rgb="FF000000"/>
            <rFont val="Calibri"/>
            <family val="2"/>
          </rPr>
          <t xml:space="preserve">
</t>
        </r>
        <r>
          <rPr>
            <sz val="10"/>
            <color rgb="FF000000"/>
            <rFont val="Calibri"/>
            <family val="2"/>
          </rPr>
          <t xml:space="preserve">There are two approaches to determining personnel costs:
</t>
        </r>
        <r>
          <rPr>
            <sz val="10"/>
            <color rgb="FF000000"/>
            <rFont val="Calibri"/>
            <family val="2"/>
          </rPr>
          <t xml:space="preserve">On the separate "Personnel Costs" sheet, the currently applicable standard cost rates per university are stored according to personnel categories. To calculate the costs, the employment percentage (%) and the number of months or hours (for ZHAW) must be entered. → Based on this input, the proportional personnel costs are calculated and directly transferred (lines 11 to 14).
</t>
        </r>
        <r>
          <rPr>
            <sz val="10"/>
            <color rgb="FF000000"/>
            <rFont val="Calibri"/>
            <family val="2"/>
          </rPr>
          <t xml:space="preserve">→ Additional information is available on the "Personnel Costs" sheet.
</t>
        </r>
        <r>
          <rPr>
            <sz val="10"/>
            <color rgb="FF000000"/>
            <rFont val="Calibri"/>
            <family val="2"/>
          </rPr>
          <t xml:space="preserve">Alternatively, personnel costs can be entered manually in lines 15 to 18, with appropriate comments.
</t>
        </r>
        <r>
          <rPr>
            <sz val="10"/>
            <color rgb="FF000000"/>
            <rFont val="Calibri"/>
            <family val="2"/>
          </rPr>
          <t xml:space="preserve">
</t>
        </r>
        <r>
          <rPr>
            <sz val="10"/>
            <color rgb="FF000000"/>
            <rFont val="+mn-lt"/>
            <charset val="1"/>
          </rPr>
          <t xml:space="preserve">
</t>
        </r>
        <r>
          <rPr>
            <sz val="10"/>
            <color rgb="FF000000"/>
            <rFont val="+mn-lt"/>
            <charset val="1"/>
          </rPr>
          <t xml:space="preserve">
</t>
        </r>
      </text>
    </comment>
    <comment ref="A29" authorId="0" shapeId="0" xr:uid="{E8C51D5B-F411-6140-9947-A06BE7FCB5BE}">
      <text>
        <r>
          <rPr>
            <b/>
            <sz val="10"/>
            <color rgb="FF000000"/>
            <rFont val="+mj-lt"/>
            <charset val="1"/>
          </rPr>
          <t>GUIDELINES FOR ELIGIBLE MATERIAL COSTS</t>
        </r>
        <r>
          <rPr>
            <sz val="10"/>
            <color rgb="FF000000"/>
            <rFont val="+mj-lt"/>
            <charset val="1"/>
          </rPr>
          <t xml:space="preserve">
</t>
        </r>
        <r>
          <rPr>
            <sz val="10"/>
            <color rgb="FF000000"/>
            <rFont val="+mj-lt"/>
            <charset val="1"/>
          </rPr>
          <t xml:space="preserve">All fields in column A (line 23-28) can be freely overwritten and labeled.
</t>
        </r>
        <r>
          <rPr>
            <b/>
            <sz val="10"/>
            <color rgb="FF000000"/>
            <rFont val="+mj-lt"/>
            <charset val="1"/>
          </rPr>
          <t>Examples:</t>
        </r>
        <r>
          <rPr>
            <sz val="10"/>
            <color rgb="FF000000"/>
            <rFont val="+mj-lt"/>
            <charset val="1"/>
          </rPr>
          <t xml:space="preserve">
</t>
        </r>
        <r>
          <rPr>
            <sz val="10"/>
            <color rgb="FF000000"/>
            <rFont val="+mj-lt"/>
            <charset val="1"/>
          </rPr>
          <t xml:space="preserve">Expenses: e.g., travel costs for conference visits, costs for inviting speakers to workshops, costs for catering or other refreshments, etc.
</t>
        </r>
        <r>
          <rPr>
            <sz val="10"/>
            <color rgb="FF000000"/>
            <rFont val="+mj-lt"/>
            <charset val="1"/>
          </rPr>
          <t xml:space="preserve">Open access costs, rental costs, insurance, advertising costs, printing costs, etc.
</t>
        </r>
        <r>
          <rPr>
            <b/>
            <sz val="10"/>
            <color rgb="FF000000"/>
            <rFont val="+mj-lt"/>
            <charset val="1"/>
          </rPr>
          <t>Principles:</t>
        </r>
        <r>
          <rPr>
            <sz val="10"/>
            <color rgb="FF000000"/>
            <rFont val="+mj-lt"/>
            <charset val="1"/>
          </rPr>
          <t xml:space="preserve">
</t>
        </r>
        <r>
          <rPr>
            <sz val="10"/>
            <color rgb="FF000000"/>
            <rFont val="+mj-lt"/>
            <charset val="1"/>
          </rPr>
          <t xml:space="preserve">There are no threshold values for eligible material costs.
</t>
        </r>
        <r>
          <rPr>
            <sz val="10"/>
            <color rgb="FF000000"/>
            <rFont val="+mj-lt"/>
            <charset val="1"/>
          </rPr>
          <t xml:space="preserve">Costs can only be charged if they have been approved as part of the application and are essential for the implementation of the project.
</t>
        </r>
        <r>
          <rPr>
            <sz val="10"/>
            <color rgb="FF000000"/>
            <rFont val="+mj-lt"/>
            <charset val="1"/>
          </rPr>
          <t xml:space="preserve">Only list costs that are traceable.
</t>
        </r>
        <r>
          <rPr>
            <sz val="10"/>
            <color rgb="FF000000"/>
            <rFont val="+mj-lt"/>
            <charset val="1"/>
          </rPr>
          <t>Do not create reserve items!</t>
        </r>
      </text>
    </comment>
    <comment ref="A37" authorId="0" shapeId="0" xr:uid="{C06454CF-A613-784C-9A8E-9F307DE64A6F}">
      <text>
        <r>
          <rPr>
            <b/>
            <sz val="10"/>
            <color rgb="FF000000"/>
            <rFont val="+mj-lt"/>
            <charset val="1"/>
          </rPr>
          <t>Guidelines for Subcontracting</t>
        </r>
        <r>
          <rPr>
            <sz val="10"/>
            <color rgb="FF000000"/>
            <rFont val="+mj-lt"/>
            <charset val="1"/>
          </rPr>
          <t xml:space="preserve">
</t>
        </r>
        <r>
          <rPr>
            <b/>
            <sz val="10"/>
            <color rgb="FF000000"/>
            <rFont val="+mj-lt"/>
            <charset val="1"/>
          </rPr>
          <t>Explanations:</t>
        </r>
        <r>
          <rPr>
            <sz val="10"/>
            <color rgb="FF000000"/>
            <rFont val="+mj-lt"/>
            <charset val="1"/>
          </rPr>
          <t xml:space="preserve">
</t>
        </r>
        <r>
          <rPr>
            <sz val="10"/>
            <color rgb="FF000000"/>
            <rFont val="+mj-lt"/>
            <charset val="1"/>
          </rPr>
          <t xml:space="preserve">Expenses for subcontracting orders must be separated from material costs.
</t>
        </r>
        <r>
          <rPr>
            <sz val="10"/>
            <color rgb="FF000000"/>
            <rFont val="+mj-lt"/>
            <charset val="1"/>
          </rPr>
          <t xml:space="preserve">A subcontractor is typically an external company that performs a task for the DIZH project that cannot be carried out internally within the university.
</t>
        </r>
        <r>
          <rPr>
            <b/>
            <sz val="10"/>
            <color rgb="FF000000"/>
            <rFont val="+mj-lt"/>
            <charset val="1"/>
          </rPr>
          <t>Examples:</t>
        </r>
        <r>
          <rPr>
            <sz val="10"/>
            <color rgb="FF000000"/>
            <rFont val="+mj-lt"/>
            <charset val="1"/>
          </rPr>
          <t xml:space="preserve">
</t>
        </r>
        <r>
          <rPr>
            <sz val="10"/>
            <color rgb="FF000000"/>
            <rFont val="+mj-lt"/>
            <charset val="1"/>
          </rPr>
          <t xml:space="preserve">Programming, consulting, website creation, event agencies, etc.
</t>
        </r>
        <r>
          <rPr>
            <b/>
            <sz val="10"/>
            <color rgb="FF000000"/>
            <rFont val="+mj-lt"/>
            <charset val="1"/>
          </rPr>
          <t>Principles:</t>
        </r>
        <r>
          <rPr>
            <sz val="10"/>
            <color rgb="FF000000"/>
            <rFont val="+mj-lt"/>
            <charset val="1"/>
          </rPr>
          <t xml:space="preserve">
</t>
        </r>
        <r>
          <rPr>
            <sz val="10"/>
            <color rgb="FF000000"/>
            <rFont val="+mj-lt"/>
            <charset val="1"/>
          </rPr>
          <t xml:space="preserve">Maximum of 20% </t>
        </r>
        <r>
          <rPr>
            <sz val="10"/>
            <color rgb="FF000000"/>
            <rFont val="Calibri"/>
            <family val="2"/>
          </rPr>
          <t xml:space="preserve">of the total project costs </t>
        </r>
        <r>
          <rPr>
            <sz val="10"/>
            <color rgb="FF000000"/>
            <rFont val="+mj-lt"/>
            <charset val="1"/>
          </rPr>
          <t xml:space="preserve">or a maximum of 100 TCHF .
</t>
        </r>
        <r>
          <rPr>
            <sz val="10"/>
            <color rgb="FF000000"/>
            <rFont val="+mj-lt"/>
            <charset val="1"/>
          </rPr>
          <t xml:space="preserve">If available, attach quotations detailing the cost breakdown to ensure the stated costs are traceable.
</t>
        </r>
        <r>
          <rPr>
            <sz val="10"/>
            <color rgb="FF000000"/>
            <rFont val="+mj-lt"/>
            <charset val="1"/>
          </rPr>
          <t xml:space="preserve">Costs can only be charged if they have been approved as part of the application and are essential for the implementation of the project.
</t>
        </r>
        <r>
          <rPr>
            <b/>
            <sz val="10"/>
            <color rgb="FF000000"/>
            <rFont val="+mj-lt"/>
            <charset val="1"/>
          </rPr>
          <t>Further considerations:</t>
        </r>
        <r>
          <rPr>
            <sz val="10"/>
            <color rgb="FF000000"/>
            <rFont val="+mj-lt"/>
            <charset val="1"/>
          </rPr>
          <t xml:space="preserve">
</t>
        </r>
        <r>
          <rPr>
            <sz val="10"/>
            <color rgb="FF000000"/>
            <rFont val="+mj-lt"/>
            <charset val="1"/>
          </rPr>
          <t xml:space="preserve">If subcontracting results in an intangible asset (e.g., software), this may lead to an investment requirement (see also the "Investment" section).
</t>
        </r>
        <r>
          <rPr>
            <sz val="10"/>
            <color rgb="FF000000"/>
            <rFont val="+mj-lt"/>
            <charset val="1"/>
          </rPr>
          <t xml:space="preserve">Whether an intangible asset is created depends on various factors and must be clarified by the finance department of the respective university.
</t>
        </r>
        <r>
          <rPr>
            <sz val="10"/>
            <color rgb="FF000000"/>
            <rFont val="+mj-lt"/>
            <charset val="1"/>
          </rPr>
          <t xml:space="preserve">
</t>
        </r>
        <r>
          <rPr>
            <b/>
            <sz val="10"/>
            <color rgb="FF000000"/>
            <rFont val="Calibri"/>
            <family val="2"/>
          </rPr>
          <t>Note: DIZH funds may not be used for expenses of practice partners. Therefore, practice partners cannot be subcontractors!</t>
        </r>
      </text>
    </comment>
    <comment ref="A45" authorId="0" shapeId="0" xr:uid="{60D7194D-F197-244D-93F2-6194156E329E}">
      <text>
        <r>
          <rPr>
            <b/>
            <sz val="10"/>
            <color rgb="FF000000"/>
            <rFont val="+mj-lt"/>
            <charset val="1"/>
          </rPr>
          <t>Guidelines for Practice Partners:</t>
        </r>
        <r>
          <rPr>
            <sz val="10"/>
            <color rgb="FF000000"/>
            <rFont val="+mj-lt"/>
            <charset val="1"/>
          </rPr>
          <t xml:space="preserve">
</t>
        </r>
        <r>
          <rPr>
            <sz val="10"/>
            <color rgb="FF000000"/>
            <rFont val="+mj-lt"/>
            <charset val="1"/>
          </rPr>
          <t xml:space="preserve">If practice partners are involved in the project, the agreed amounts can be entered in the designated fields. It is important to include an agreement, such as a "Letter of Intent."
</t>
        </r>
        <r>
          <rPr>
            <b/>
            <sz val="10"/>
            <color rgb="FF000000"/>
            <rFont val="+mj-lt"/>
            <charset val="1"/>
          </rPr>
          <t>Funding:</t>
        </r>
        <r>
          <rPr>
            <sz val="10"/>
            <color rgb="FF000000"/>
            <rFont val="+mj-lt"/>
            <charset val="1"/>
          </rPr>
          <t xml:space="preserve">
</t>
        </r>
        <r>
          <rPr>
            <sz val="10"/>
            <color rgb="FF000000"/>
            <rFont val="+mj-lt"/>
            <charset val="1"/>
          </rPr>
          <t xml:space="preserve">Currently, no regulations are in place. This means that universities are not allowed to include in-kind contributions from practice partners in the DIZH financial reporting.
</t>
        </r>
        <r>
          <rPr>
            <sz val="10"/>
            <color rgb="FF000000"/>
            <rFont val="+mj-lt"/>
            <charset val="1"/>
          </rPr>
          <t xml:space="preserve">Regardless, collaboration with practice partners should be pursued within the project and declared in this calculation.
</t>
        </r>
        <r>
          <rPr>
            <sz val="10"/>
            <color rgb="FF000000"/>
            <rFont val="+mj-lt"/>
            <charset val="1"/>
          </rPr>
          <t>Since funding is not currently regulated, the share of practice partners will be deducted from the project costs in line 55.</t>
        </r>
      </text>
    </comment>
    <comment ref="A54" authorId="0" shapeId="0" xr:uid="{939915D0-9635-B646-BACC-13EC750C19A1}">
      <text>
        <r>
          <rPr>
            <b/>
            <sz val="10"/>
            <color rgb="FF000000"/>
            <rFont val="Calibri"/>
            <family val="2"/>
            <scheme val="minor"/>
          </rPr>
          <t>Total</t>
        </r>
        <r>
          <rPr>
            <b/>
            <sz val="10"/>
            <color rgb="FF000000"/>
            <rFont val="Calibri"/>
            <family val="2"/>
            <scheme val="minor"/>
          </rPr>
          <t xml:space="preserve"> Devices / equipment:
</t>
        </r>
        <r>
          <rPr>
            <b/>
            <sz val="10"/>
            <color rgb="FF000000"/>
            <rFont val="Calibri"/>
            <family val="2"/>
            <scheme val="minor"/>
          </rPr>
          <t xml:space="preserve">
</t>
        </r>
        <r>
          <rPr>
            <b/>
            <sz val="10"/>
            <color rgb="FF000000"/>
            <rFont val="Calibri"/>
            <family val="2"/>
            <scheme val="minor"/>
          </rPr>
          <t>Explanations:</t>
        </r>
        <r>
          <rPr>
            <sz val="10"/>
            <color rgb="FF000000"/>
            <rFont val="Calibri"/>
            <family val="2"/>
            <scheme val="minor"/>
          </rPr>
          <t xml:space="preserve"> 
</t>
        </r>
        <r>
          <rPr>
            <sz val="10"/>
            <color rgb="FF000000"/>
            <rFont val="Calibri"/>
            <family val="2"/>
            <scheme val="minor"/>
          </rPr>
          <t xml:space="preserve">These lines can be used to specify expenditures for equipment, facilities, and infrastructure. 
</t>
        </r>
        <r>
          <rPr>
            <b/>
            <sz val="10"/>
            <color rgb="FF000000"/>
            <rFont val="Calibri"/>
            <family val="2"/>
            <scheme val="minor"/>
          </rPr>
          <t>Definition of Asset:</t>
        </r>
        <r>
          <rPr>
            <sz val="10"/>
            <color rgb="FF000000"/>
            <rFont val="Calibri"/>
            <family val="2"/>
            <scheme val="minor"/>
          </rPr>
          <t xml:space="preserve"> 
</t>
        </r>
        <r>
          <rPr>
            <sz val="10"/>
            <color rgb="FF000000"/>
            <rFont val="Calibri"/>
            <family val="2"/>
            <scheme val="minor"/>
          </rPr>
          <t xml:space="preserve">Identifiable value; enforceable rights of disposal; benefit &gt; 1 year; verifiable production costs. 
</t>
        </r>
        <r>
          <rPr>
            <b/>
            <sz val="10"/>
            <color rgb="FF000000"/>
            <rFont val="Calibri"/>
            <family val="2"/>
            <scheme val="minor"/>
          </rPr>
          <t xml:space="preserve">Examples:
</t>
        </r>
        <r>
          <rPr>
            <sz val="10"/>
            <color rgb="FF000000"/>
            <rFont val="Calibri"/>
            <family val="2"/>
            <scheme val="minor"/>
          </rPr>
          <t xml:space="preserve">Examples of tangible assets: Hardware, vehicles, furniture, etc. Examples of intangible assets: Software, licenses, patents.
</t>
        </r>
        <r>
          <rPr>
            <b/>
            <sz val="10"/>
            <color rgb="FF000000"/>
            <rFont val="Calibri"/>
            <family val="2"/>
            <scheme val="minor"/>
          </rPr>
          <t>Principles:</t>
        </r>
        <r>
          <rPr>
            <sz val="10"/>
            <color rgb="FF000000"/>
            <rFont val="Calibri"/>
            <family val="2"/>
            <scheme val="minor"/>
          </rPr>
          <t xml:space="preserve"> 
</t>
        </r>
        <r>
          <rPr>
            <sz val="10"/>
            <color rgb="FF000000"/>
            <rFont val="Calibri"/>
            <family val="2"/>
            <scheme val="minor"/>
          </rPr>
          <t xml:space="preserve">Assets with a procurement value exceeding 50 TCHF must be capitalized and are therefore not eligible for funding from the DIZH special credit. For intangible assets (e.g., software), UZH has a capitalization threshold of 200 TCHF. Bulk purchases of assets under 10 TCHF per unit must be capitalized if the total value exceeds 50 TCHF. Once an asset is subject to capitalization, it must be procured internally within the university. Resulting depreciation costs cannot be used to claim a special credit. → Assets with a procurement value below these capitalization thresholds are eligible for the project and thus for the DIZH special credit. 
</t>
        </r>
        <r>
          <rPr>
            <b/>
            <sz val="10"/>
            <color rgb="FF000000"/>
            <rFont val="Calibri"/>
            <family val="2"/>
            <scheme val="minor"/>
          </rPr>
          <t>TIP:</t>
        </r>
        <r>
          <rPr>
            <sz val="10"/>
            <color rgb="FF000000"/>
            <rFont val="Calibri"/>
            <family val="2"/>
            <scheme val="minor"/>
          </rPr>
          <t xml:space="preserve"> 
</t>
        </r>
        <r>
          <rPr>
            <sz val="10"/>
            <color rgb="FF000000"/>
            <rFont val="Calibri"/>
            <family val="2"/>
            <scheme val="minor"/>
          </rPr>
          <t>If assets are required for a project, it should first be clarified internally whether they are already available within the university.</t>
        </r>
      </text>
    </comment>
    <comment ref="A56" authorId="0" shapeId="0" xr:uid="{BD78F6C5-3CB6-AE42-996C-9BA88DB5F146}">
      <text>
        <r>
          <rPr>
            <b/>
            <sz val="10"/>
            <color rgb="FF000000"/>
            <rFont val="Tahoma"/>
            <family val="2"/>
          </rPr>
          <t xml:space="preserve">DIRECT PROJECT COSTS (with PP):
</t>
        </r>
        <r>
          <rPr>
            <b/>
            <sz val="10"/>
            <color rgb="FF000000"/>
            <rFont val="Tahoma"/>
            <family val="2"/>
          </rPr>
          <t xml:space="preserve">
</t>
        </r>
        <r>
          <rPr>
            <sz val="10"/>
            <color rgb="FF000000"/>
            <rFont val="Tahoma"/>
            <family val="2"/>
          </rPr>
          <t>The total of all direct project costs - including the share of the practice partners.</t>
        </r>
      </text>
    </comment>
    <comment ref="A57" authorId="0" shapeId="0" xr:uid="{78A13BC8-EF2F-2E40-BF17-8EFAF5132040}">
      <text>
        <r>
          <rPr>
            <sz val="10"/>
            <color rgb="FF000000"/>
            <rFont val="Calibri"/>
            <family val="2"/>
          </rPr>
          <t>As the funding is currently not regulated, the share of the practice partners is deducted from the project costs.</t>
        </r>
      </text>
    </comment>
    <comment ref="A58" authorId="0" shapeId="0" xr:uid="{E04D81A9-0EDB-654C-BB6D-520E32A70F69}">
      <text>
        <r>
          <rPr>
            <b/>
            <sz val="10"/>
            <color rgb="FF000000"/>
            <rFont val="Tahoma"/>
            <family val="2"/>
          </rPr>
          <t xml:space="preserve">DIRECT PROJECT COSTS (without PP):
</t>
        </r>
        <r>
          <rPr>
            <sz val="10"/>
            <color rgb="FF000000"/>
            <rFont val="Tahoma"/>
            <family val="2"/>
          </rPr>
          <t xml:space="preserve">
</t>
        </r>
        <r>
          <rPr>
            <sz val="10"/>
            <color rgb="FF000000"/>
            <rFont val="Tahoma"/>
            <family val="2"/>
          </rPr>
          <t>The total of all direct project costs after deducting the share of the practice partners. This total is relevant for the DIZH project and the project funding is derived from it.</t>
        </r>
      </text>
    </comment>
    <comment ref="A60" authorId="0" shapeId="0" xr:uid="{74E680E4-B4A3-E049-A951-8AA1FA105A95}">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A63" authorId="0" shapeId="0" xr:uid="{1B3D1804-8804-F842-A754-0C3366E20867}">
      <text>
        <r>
          <rPr>
            <b/>
            <sz val="10"/>
            <color rgb="FF000000"/>
            <rFont val="+mn-lt"/>
            <charset val="1"/>
          </rPr>
          <t xml:space="preserve">PROJEKT-FINANZIERUNG:
</t>
        </r>
        <r>
          <rPr>
            <b/>
            <sz val="10"/>
            <color rgb="FF000000"/>
            <rFont val="+mn-lt"/>
            <charset val="1"/>
          </rPr>
          <t xml:space="preserve">
</t>
        </r>
        <r>
          <rPr>
            <b/>
            <sz val="10"/>
            <color rgb="FF000000"/>
            <rFont val="+mn-lt"/>
            <charset val="1"/>
          </rPr>
          <t>Explanation:</t>
        </r>
        <r>
          <rPr>
            <sz val="10"/>
            <color rgb="FF000000"/>
            <rFont val="+mn-lt"/>
            <charset val="1"/>
          </rPr>
          <t xml:space="preserve">
</t>
        </r>
        <r>
          <rPr>
            <sz val="10"/>
            <color rgb="FF000000"/>
            <rFont val="+mn-lt"/>
            <charset val="1"/>
          </rPr>
          <t xml:space="preserve">Proof of funding for the total project costs: Divided between the DIZH special credit and the required own contributions from the universities (mandatory matching funds).
</t>
        </r>
        <r>
          <rPr>
            <sz val="10"/>
            <color rgb="FF000000"/>
            <rFont val="+mn-lt"/>
            <charset val="1"/>
          </rPr>
          <t xml:space="preserve">
</t>
        </r>
        <r>
          <rPr>
            <b/>
            <sz val="10"/>
            <color rgb="FF000000"/>
            <rFont val="+mn-lt"/>
            <charset val="1"/>
          </rPr>
          <t>Requirement for the DIZH special credit:</t>
        </r>
        <r>
          <rPr>
            <sz val="10"/>
            <color rgb="FF000000"/>
            <rFont val="+mn-lt"/>
            <charset val="1"/>
          </rPr>
          <t xml:space="preserve">
</t>
        </r>
        <r>
          <rPr>
            <sz val="10"/>
            <color rgb="FF000000"/>
            <rFont val="+mn-lt"/>
            <charset val="1"/>
          </rPr>
          <t xml:space="preserve">Requested DIZH funds must be covered by at least 50% own contributions (see excerpt from the concept).
</t>
        </r>
        <r>
          <rPr>
            <sz val="10"/>
            <color rgb="FF000000"/>
            <rFont val="+mn-lt"/>
            <charset val="1"/>
          </rPr>
          <t xml:space="preserve">
</t>
        </r>
        <r>
          <rPr>
            <b/>
            <sz val="10"/>
            <color rgb="FF000000"/>
            <rFont val="+mn-lt"/>
            <charset val="1"/>
          </rPr>
          <t>Excerpt from the concept for the Innovation Program:</t>
        </r>
        <r>
          <rPr>
            <sz val="10"/>
            <color rgb="FF000000"/>
            <rFont val="+mn-lt"/>
            <charset val="1"/>
          </rPr>
          <t xml:space="preserve">
</t>
        </r>
        <r>
          <rPr>
            <sz val="10"/>
            <color rgb="FF000000"/>
            <rFont val="+mn-lt"/>
            <charset val="1"/>
          </rPr>
          <t>DIZH funding in the Innovation Program must be matched at the project level in a 50:50 ratio with other funding sources (matching funds, see OrgR Art. 26). Valid own contributions include the reallocation of existing university revenues as well as the acquisition of new third-party funds (see memorandum from the Department of Education dated March 23, 2020; the release of reserves is also available for the Innovation Program, see memorandum dated June 16, 2020).</t>
        </r>
        <r>
          <rPr>
            <sz val="10"/>
            <color rgb="FF000000"/>
            <rFont val="+mn-lt"/>
            <charset val="1"/>
          </rPr>
          <t xml:space="preserve">
</t>
        </r>
      </text>
    </comment>
    <comment ref="C70" authorId="0" shapeId="0" xr:uid="{CE98CBBB-2B03-1849-A87F-B1F6B013D85C}">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E70" authorId="0" shapeId="0" xr:uid="{8FDB7969-22F2-2A4C-B28B-3D3EB65D6D37}">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F70" authorId="0" shapeId="0" xr:uid="{490FDE66-F1FC-FB41-B6D5-26F3EE73AE81}">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H70" authorId="0" shapeId="0" xr:uid="{7E687E97-3134-434F-AFEE-4C0CD6F754CE}">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I70" authorId="0" shapeId="0" xr:uid="{161329BE-EAC2-E04C-A879-A0C428E1534D}">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K70" authorId="0" shapeId="0" xr:uid="{1CE6257E-36A7-FF40-970A-D12CA4F99457}">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L70" authorId="0" shapeId="0" xr:uid="{30CF1D89-1C3E-5F45-9A3F-1998473C1F78}">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N70" authorId="0" shapeId="0" xr:uid="{6C8265E5-C4B6-444E-8CDC-9412C28624C8}">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O70" authorId="0" shapeId="0" xr:uid="{97E6C989-B5B1-D74D-9717-41B9175181F4}">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C71" authorId="0" shapeId="0" xr:uid="{ABA76D6C-245D-FF4A-9942-907876BAFDFB}">
      <text>
        <r>
          <rPr>
            <b/>
            <sz val="10"/>
            <color rgb="FF000000"/>
            <rFont val="Tahoma"/>
            <family val="2"/>
          </rPr>
          <t xml:space="preserve">own contribution to be made:
</t>
        </r>
        <r>
          <rPr>
            <sz val="10"/>
            <color rgb="FF000000"/>
            <rFont val="Tahoma"/>
            <family val="2"/>
          </rPr>
          <t xml:space="preserve">
</t>
        </r>
        <r>
          <rPr>
            <sz val="10"/>
            <color rgb="FF000000"/>
            <rFont val="Calibri"/>
            <family val="2"/>
            <scheme val="minor"/>
          </rPr>
          <t>After deduction of overhead (and industry partner contributions), this is the amount that the university must contribute itself to achieve 50% co-financing.</t>
        </r>
      </text>
    </comment>
    <comment ref="F71" authorId="0" shapeId="0" xr:uid="{1C940620-B9B5-3445-B388-963FF0880391}">
      <text>
        <r>
          <rPr>
            <b/>
            <sz val="10"/>
            <color rgb="FF000000"/>
            <rFont val="+mn-lt"/>
            <charset val="1"/>
          </rPr>
          <t>own contribution to be made:</t>
        </r>
        <r>
          <rPr>
            <sz val="10"/>
            <color rgb="FF000000"/>
            <rFont val="+mn-lt"/>
            <charset val="1"/>
          </rPr>
          <t xml:space="preserve">
</t>
        </r>
        <r>
          <rPr>
            <sz val="10"/>
            <color rgb="FF000000"/>
            <rFont val="+mn-lt"/>
            <charset val="1"/>
          </rPr>
          <t>After deduction of overhead (and industry partner contributions), this is the amount that the university must contribute itself to achieve 50% co-financing.</t>
        </r>
        <r>
          <rPr>
            <sz val="10"/>
            <color rgb="FF000000"/>
            <rFont val="+mn-lt"/>
            <charset val="1"/>
          </rPr>
          <t xml:space="preserve">
</t>
        </r>
      </text>
    </comment>
    <comment ref="I71" authorId="0" shapeId="0" xr:uid="{0BEA9D4A-47A2-5D44-9888-116385990BCD}">
      <text>
        <r>
          <rPr>
            <b/>
            <sz val="10"/>
            <color rgb="FF000000"/>
            <rFont val="+mn-lt"/>
            <charset val="1"/>
          </rPr>
          <t>own contribution to be made:</t>
        </r>
        <r>
          <rPr>
            <sz val="10"/>
            <color rgb="FF000000"/>
            <rFont val="+mn-lt"/>
            <charset val="1"/>
          </rPr>
          <t xml:space="preserve">
</t>
        </r>
        <r>
          <rPr>
            <sz val="10"/>
            <color rgb="FF000000"/>
            <rFont val="+mn-lt"/>
            <charset val="1"/>
          </rPr>
          <t>After deduction of overhead (and industry partner contributions), this is the amount that the university must contribute itself to achieve 50% co-financing.</t>
        </r>
        <r>
          <rPr>
            <sz val="10"/>
            <color rgb="FF000000"/>
            <rFont val="+mn-lt"/>
            <charset val="1"/>
          </rPr>
          <t xml:space="preserve">
</t>
        </r>
      </text>
    </comment>
    <comment ref="L71" authorId="0" shapeId="0" xr:uid="{994FF178-848A-9747-A46B-17AB7D764C26}">
      <text>
        <r>
          <rPr>
            <b/>
            <sz val="10"/>
            <color rgb="FF000000"/>
            <rFont val="+mn-lt"/>
            <charset val="1"/>
          </rPr>
          <t>own contribution to be made:</t>
        </r>
        <r>
          <rPr>
            <sz val="10"/>
            <color rgb="FF000000"/>
            <rFont val="+mn-lt"/>
            <charset val="1"/>
          </rPr>
          <t xml:space="preserve">
</t>
        </r>
        <r>
          <rPr>
            <sz val="10"/>
            <color rgb="FF000000"/>
            <rFont val="+mn-lt"/>
            <charset val="1"/>
          </rPr>
          <t>After deduction of overhead (and industry partner contributions), this is the amount that the university must contribute itself to achieve 50% co-financing.</t>
        </r>
        <r>
          <rPr>
            <sz val="10"/>
            <color rgb="FF000000"/>
            <rFont val="+mn-lt"/>
            <charset val="1"/>
          </rPr>
          <t xml:space="preserve">
</t>
        </r>
      </text>
    </comment>
    <comment ref="O71" authorId="0" shapeId="0" xr:uid="{4B310ADF-2E90-C541-AFF5-E52E7683A45F}">
      <text>
        <r>
          <rPr>
            <b/>
            <sz val="10"/>
            <color rgb="FF000000"/>
            <rFont val="Tahoma"/>
            <family val="2"/>
          </rPr>
          <t xml:space="preserve">own contributions to be made
</t>
        </r>
        <r>
          <rPr>
            <sz val="10"/>
            <color rgb="FF000000"/>
            <rFont val="Tahoma"/>
            <family val="2"/>
          </rPr>
          <t xml:space="preserve">
</t>
        </r>
        <r>
          <rPr>
            <sz val="10"/>
            <color rgb="FF000000"/>
            <rFont val="Calibri"/>
            <family val="2"/>
            <scheme val="minor"/>
          </rPr>
          <t>After deduction of overhead (and industry partner contributions), this is the amount that the university must contribute itself to achieve 50% co-financing.</t>
        </r>
        <r>
          <rPr>
            <sz val="10"/>
            <color rgb="FF000000"/>
            <rFont val="Tahoma"/>
            <family val="2"/>
          </rPr>
          <t xml:space="preserve">
</t>
        </r>
      </text>
    </comment>
    <comment ref="A78" authorId="0" shapeId="0" xr:uid="{8CF02F48-7763-BF4E-A7D9-3C8B049342B3}">
      <text>
        <r>
          <rPr>
            <b/>
            <sz val="10"/>
            <color rgb="FF000000"/>
            <rFont val="+mj-lt"/>
            <charset val="1"/>
          </rPr>
          <t xml:space="preserve">Release of Reserves:
</t>
        </r>
        <r>
          <rPr>
            <sz val="10"/>
            <color rgb="FF000000"/>
            <rFont val="+mj-lt"/>
            <charset val="1"/>
          </rPr>
          <t xml:space="preserve">
</t>
        </r>
        <r>
          <rPr>
            <sz val="10"/>
            <color rgb="FF000000"/>
            <rFont val="+mj-lt"/>
            <charset val="1"/>
          </rPr>
          <t xml:space="preserve">Expand using the plus sign → use individual input cells. These are automatically summed up.
</t>
        </r>
        <r>
          <rPr>
            <sz val="10"/>
            <color rgb="FF000000"/>
            <rFont val="+mj-lt"/>
            <charset val="1"/>
          </rPr>
          <t xml:space="preserve">Important: Always enter numbers in the column of the respective university (the total is summed up in column B).
</t>
        </r>
        <r>
          <rPr>
            <sz val="10"/>
            <color rgb="FF000000"/>
            <rFont val="+mj-lt"/>
            <charset val="1"/>
          </rPr>
          <t xml:space="preserve">
</t>
        </r>
        <r>
          <rPr>
            <sz val="10"/>
            <color rgb="FF000000"/>
            <rFont val="+mj-lt"/>
            <charset val="1"/>
          </rPr>
          <t xml:space="preserve">- At UZH, this is only used for already existing funding/DSI funding lines that were in place before the KRB was approved (e.g., DSI professorships).
</t>
        </r>
        <r>
          <rPr>
            <sz val="10"/>
            <color rgb="FF000000"/>
            <rFont val="+mj-lt"/>
            <charset val="1"/>
          </rPr>
          <t>- Not applicable for new calls.</t>
        </r>
      </text>
    </comment>
    <comment ref="A86" authorId="0" shapeId="0" xr:uid="{49F7E1C9-52BF-D64D-96DF-A4F1EBAD006E}">
      <text>
        <r>
          <rPr>
            <b/>
            <sz val="10"/>
            <color rgb="FF000000"/>
            <rFont val="+mn-lt"/>
            <charset val="1"/>
          </rPr>
          <t xml:space="preserve">Redeployment from existing income
</t>
        </r>
        <r>
          <rPr>
            <b/>
            <sz val="10"/>
            <color rgb="FF000000"/>
            <rFont val="+mn-lt"/>
            <charset val="1"/>
          </rPr>
          <t xml:space="preserve">
</t>
        </r>
        <r>
          <rPr>
            <sz val="10"/>
            <color rgb="FF000000"/>
            <rFont val="+mn-lt"/>
            <charset val="1"/>
          </rPr>
          <t xml:space="preserve">Expand with the plus --&gt; use individual input cells. These will be totalled automatically.
</t>
        </r>
        <r>
          <rPr>
            <sz val="10"/>
            <color rgb="FF000000"/>
            <rFont val="+mn-lt"/>
            <charset val="1"/>
          </rPr>
          <t xml:space="preserve">Important: Please always enter figures in the column of the respective university (the total is summed up in column B).
</t>
        </r>
        <r>
          <rPr>
            <sz val="10"/>
            <color rgb="FF000000"/>
            <rFont val="+mn-lt"/>
            <charset val="1"/>
          </rPr>
          <t xml:space="preserve">
</t>
        </r>
        <r>
          <rPr>
            <sz val="10"/>
            <color rgb="FF000000"/>
            <rFont val="+mn-lt"/>
            <charset val="1"/>
          </rPr>
          <t xml:space="preserve">a) Cash benefits (available money to be able to make certain expenditures): 
</t>
        </r>
        <r>
          <rPr>
            <sz val="10"/>
            <color rgb="FF000000"/>
            <rFont val="+mn-lt"/>
            <charset val="1"/>
          </rPr>
          <t xml:space="preserve">- Free university funds of the chair or institute (no earmarked funds) as cash.
</t>
        </r>
        <r>
          <rPr>
            <sz val="10"/>
            <color rgb="FF000000"/>
            <rFont val="+mn-lt"/>
            <charset val="1"/>
          </rPr>
          <t xml:space="preserve">
</t>
        </r>
        <r>
          <rPr>
            <sz val="10"/>
            <color rgb="FF000000"/>
            <rFont val="+mn-lt"/>
            <charset val="1"/>
          </rPr>
          <t xml:space="preserve">b) in-kind services (an already ongoing employment that can possibly be transferred to the project):
</t>
        </r>
        <r>
          <rPr>
            <sz val="10"/>
            <color rgb="FF000000"/>
            <rFont val="+mn-lt"/>
            <charset val="1"/>
          </rPr>
          <t xml:space="preserve">- Personnel deployment of persons (doctoral students, post-docs, assistants) paid from free funds of the chair or institute;
</t>
        </r>
        <r>
          <rPr>
            <sz val="10"/>
            <color rgb="FF000000"/>
            <rFont val="+mn-lt"/>
            <charset val="1"/>
          </rPr>
          <t xml:space="preserve">Monetised by the respective hourly rate, confirmed by the respective supervisor or also deposited cost split to the DIZH project.
</t>
        </r>
        <r>
          <rPr>
            <sz val="10"/>
            <color rgb="FF000000"/>
            <rFont val="+mn-lt"/>
            <charset val="1"/>
          </rPr>
          <t xml:space="preserve">
</t>
        </r>
        <r>
          <rPr>
            <sz val="10"/>
            <color rgb="FF000000"/>
            <rFont val="+mn-lt"/>
            <charset val="1"/>
          </rPr>
          <t xml:space="preserve">- Work performance of the chair holder/professor (if it is not a third-party funded professorship or is charged on);
</t>
        </r>
        <r>
          <rPr>
            <sz val="10"/>
            <color rgb="FF000000"/>
            <rFont val="+mn-lt"/>
            <charset val="1"/>
          </rPr>
          <t xml:space="preserve">Monetised by the respective hourly rate, confirmed by the applicant himself/herself. </t>
        </r>
      </text>
    </comment>
    <comment ref="A94" authorId="0" shapeId="0" xr:uid="{257324F7-D7F7-2A40-BBA4-0A5BA69012DB}">
      <text>
        <r>
          <rPr>
            <b/>
            <i/>
            <sz val="10"/>
            <color rgb="FF000000"/>
            <rFont val="+mn-lt"/>
            <charset val="1"/>
          </rPr>
          <t xml:space="preserve">Third-party funds acquired/to be acquired
</t>
        </r>
        <r>
          <rPr>
            <sz val="10"/>
            <color rgb="FF000000"/>
            <rFont val="+mn-lt"/>
            <charset val="1"/>
          </rPr>
          <t xml:space="preserve">
</t>
        </r>
        <r>
          <rPr>
            <sz val="10"/>
            <color rgb="FF000000"/>
            <rFont val="+mn-lt"/>
            <charset val="1"/>
          </rPr>
          <t xml:space="preserve">In each case, the entire third-party funding is taken into account (or all expenses booked on it, be it operating or personnel expenses) The following third-party funding can be used:
</t>
        </r>
        <r>
          <rPr>
            <sz val="10"/>
            <color rgb="FF000000"/>
            <rFont val="+mn-lt"/>
            <charset val="1"/>
          </rPr>
          <t xml:space="preserve">
</t>
        </r>
        <r>
          <rPr>
            <sz val="10"/>
            <color rgb="FF000000"/>
            <rFont val="+mn-lt"/>
            <charset val="1"/>
          </rPr>
          <t xml:space="preserve">- Third-party funds (no earmarked funds) with direct reference to the project topic (according to DIZH regulations)
</t>
        </r>
        <r>
          <rPr>
            <sz val="10"/>
            <color rgb="FF000000"/>
            <rFont val="+mn-lt"/>
            <charset val="1"/>
          </rPr>
          <t xml:space="preserve">- Third-party funds that are provided by project partners (e.g. cash contributions from practice partners) and end up in a third-party funds account.
</t>
        </r>
        <r>
          <rPr>
            <sz val="10"/>
            <color rgb="FF000000"/>
            <rFont val="+mn-lt"/>
            <charset val="1"/>
          </rPr>
          <t xml:space="preserve">- Third-party funds for which the funder has agreed to a reallocation.
</t>
        </r>
        <r>
          <rPr>
            <sz val="10"/>
            <color rgb="FF000000"/>
            <rFont val="+mn-lt"/>
            <charset val="1"/>
          </rPr>
          <t xml:space="preserve"> 
</t>
        </r>
        <r>
          <rPr>
            <sz val="10"/>
            <color rgb="FF000000"/>
            <rFont val="+mn-lt"/>
            <charset val="1"/>
          </rPr>
          <t xml:space="preserve">If only a (partial) deployment of personnel by persons financed by third-party funding is to be taken into account and not the entire third-party funding, there are the following possibilities:
</t>
        </r>
        <r>
          <rPr>
            <sz val="10"/>
            <color rgb="FF000000"/>
            <rFont val="+mn-lt"/>
            <charset val="1"/>
          </rPr>
          <t xml:space="preserve">
</t>
        </r>
        <r>
          <rPr>
            <sz val="10"/>
            <color rgb="FF000000"/>
            <rFont val="+mn-lt"/>
            <charset val="1"/>
          </rPr>
          <t xml:space="preserve">- Personnel deployment of persons (doctoral students, post-docs, assistants) paid from third-party funds with direct reference to the project topic; monetarised by respective hourly rate, confirmed by the respective supervisor.
</t>
        </r>
        <r>
          <rPr>
            <sz val="10"/>
            <color rgb="FF000000"/>
            <rFont val="+mn-lt"/>
            <charset val="1"/>
          </rPr>
          <t xml:space="preserve">- Personnel deployment of persons (doctoral students, post-docs, assistants) paid from third-party funds for which the funder has agreed to a reallocation; monetarised by the respective hourly rate, confirmed by the respective supervisor.
</t>
        </r>
        <r>
          <rPr>
            <sz val="10"/>
            <color rgb="FF000000"/>
            <rFont val="+mn-lt"/>
            <charset val="1"/>
          </rPr>
          <t xml:space="preserve">- Staff deployment of (endowed/third-party funded) professorships; the donor must have approved the reassignment, unless already regulated in the endowment agreement, etc: Monetised by respective hourly rate, confirmed by respective supervisor.
</t>
        </r>
        <r>
          <rPr>
            <sz val="10"/>
            <color rgb="FF000000"/>
            <rFont val="+mn-lt"/>
            <charset val="1"/>
          </rPr>
          <t xml:space="preserve"> 
</t>
        </r>
        <r>
          <rPr>
            <sz val="10"/>
            <color rgb="FF000000"/>
            <rFont val="+mn-lt"/>
            <charset val="1"/>
          </rPr>
          <t xml:space="preserve">The following applies to ZHAW funding shares: At least 6.6% of the total costs must be demonstrated in the form of third-party funds acquired.
</t>
        </r>
      </text>
    </comment>
    <comment ref="A95" authorId="0" shapeId="0" xr:uid="{65888F42-25EC-0E41-ACFF-C9DE2B63DC56}">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B95" authorId="0" shapeId="0" xr:uid="{724A8640-0FE2-F145-84E6-03E9C31C5506}">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E95" authorId="0" shapeId="0" xr:uid="{F0E2EB36-212E-3948-A8A0-4D165174B82A}">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H95" authorId="0" shapeId="0" xr:uid="{9D3DDB91-EFEA-BD40-84DB-A8DCA105AE73}">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K95" authorId="0" shapeId="0" xr:uid="{8ACBC405-5051-8D47-8264-B2319E86D36D}">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N95" authorId="0" shapeId="0" xr:uid="{60F622C7-A71C-9D4C-A503-905B6528D587}">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A96" authorId="0" shapeId="0" xr:uid="{65CAD264-8DFB-9848-B4E5-0F5751955C5A}">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B96" authorId="0" shapeId="0" xr:uid="{7BA57C46-8E55-D240-A716-869C6372EE85}">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E96" authorId="0" shapeId="0" xr:uid="{B07C74CF-8AA5-4E4F-8404-D89A057EF7A4}">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H96" authorId="0" shapeId="0" xr:uid="{91E2E9E5-BEA4-E84F-BEEE-E966378A8DB3}">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K96" authorId="0" shapeId="0" xr:uid="{6BE93C0F-FE7B-7444-B5ED-20FE5C788430}">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N96" authorId="0" shapeId="0" xr:uid="{58417D6F-24F5-574A-96A8-8E640FDB4388}">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Daniel Schuler2</author>
    <author>Daniel Schuler</author>
  </authors>
  <commentList>
    <comment ref="B11" authorId="0" shapeId="0" xr:uid="{9BDE2CFC-84DD-4843-8D11-27A7D0E5217B}">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11" authorId="0" shapeId="0" xr:uid="{9F6CFC97-56BA-EA4E-A352-9D93FD9AE6A6}">
      <text>
        <r>
          <rPr>
            <b/>
            <sz val="10"/>
            <color rgb="FF000000"/>
            <rFont val="Calibri"/>
            <family val="2"/>
          </rPr>
          <t xml:space="preserve">Personal category
</t>
        </r>
        <r>
          <rPr>
            <sz val="10"/>
            <color rgb="FF000000"/>
            <rFont val="+mn-lt"/>
            <charset val="1"/>
          </rPr>
          <t xml:space="preserve">
</t>
        </r>
        <r>
          <rPr>
            <b/>
            <sz val="10"/>
            <color rgb="FF000000"/>
            <rFont val="+mn-lt"/>
            <charset val="1"/>
          </rPr>
          <t xml:space="preserve">
</t>
        </r>
        <r>
          <rPr>
            <sz val="10"/>
            <color rgb="FF000000"/>
            <rFont val="Calibri"/>
            <family val="2"/>
          </rPr>
          <t xml:space="preserve">For UZH staff, only three categories are available on the DROP-DOWN menu: 
</t>
        </r>
        <r>
          <rPr>
            <sz val="10"/>
            <color rgb="FF000000"/>
            <rFont val="Calibri"/>
            <family val="2"/>
          </rPr>
          <t xml:space="preserve">
</t>
        </r>
        <r>
          <rPr>
            <sz val="10"/>
            <color rgb="FF000000"/>
            <rFont val="Calibri"/>
            <family val="2"/>
          </rPr>
          <t xml:space="preserve">1) Auxiliary assistants  Auxiliary assistants without bachelor’s degree: Salary class 10, salary levels 03, with an annual salary of CHF 74'435 with a 100% workload (incl. 14% social benefits). Auxiliary assistants with bachelor’s degree: Salary class 10, salary levels 03. CHF 86'205 for an annual salary with a 100% workload (incl. 14% social benefits). 
</t>
        </r>
        <r>
          <rPr>
            <sz val="10"/>
            <color rgb="FF000000"/>
            <rFont val="Calibri"/>
            <family val="2"/>
          </rPr>
          <t xml:space="preserve">
</t>
        </r>
        <r>
          <rPr>
            <sz val="10"/>
            <color rgb="FF000000"/>
            <rFont val="Calibri"/>
            <family val="2"/>
          </rPr>
          <t xml:space="preserve">2) PhD students: According to UZH classification guidelines: 80% workload. The annual salaries (incl. 14.5 % social benefits) are as follows: Doctoral students 1st year -&gt; CHF 71'355/ With 80% workload: CHF 57'083. PhD students 2nd year -&gt; CHF 73'630 / With 80% workload: CHF 58'904. Doctoral students 3rd and 4th year -&gt; CHF 75'905 / With 80% workload: CHF 60'724. The workload must be adjusted in column E. Mostly: 80%! 
</t>
        </r>
        <r>
          <rPr>
            <sz val="10"/>
            <color rgb="FF000000"/>
            <rFont val="Calibri"/>
            <family val="2"/>
          </rPr>
          <t xml:space="preserve">
</t>
        </r>
        <r>
          <rPr>
            <sz val="10"/>
            <color rgb="FF000000"/>
            <rFont val="Calibri"/>
            <family val="2"/>
          </rPr>
          <t xml:space="preserve">3) Research Assistant: Salary class 17 with salary level 03: Annual salary (incl. 15% social benefits): CHF 109'904 with 100% workload. Post Docs: Salary class 18 with salary level 03, resulting in an annual salary (incl. 15 % social benefits) of CHF 118'139 with a 100% workload. 
</t>
        </r>
        <r>
          <rPr>
            <sz val="10"/>
            <color rgb="FF000000"/>
            <rFont val="Calibri"/>
            <family val="2"/>
          </rPr>
          <t xml:space="preserve">
</t>
        </r>
        <r>
          <rPr>
            <sz val="10"/>
            <color rgb="FF000000"/>
            <rFont val="Calibri"/>
            <family val="2"/>
          </rPr>
          <t xml:space="preserve">All other personnel categories can be entered manually in the lines provided. 
</t>
        </r>
      </text>
    </comment>
    <comment ref="D11" authorId="0" shapeId="0" xr:uid="{1D0FEC8B-DC9A-CB48-8909-B2DAF32EC0BC}">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within the project
</t>
        </r>
      </text>
    </comment>
    <comment ref="E11" authorId="0" shapeId="0" xr:uid="{120BD10B-C41D-DD41-A3CC-BA5663BCC22C}">
      <text>
        <r>
          <rPr>
            <b/>
            <sz val="10"/>
            <color rgb="FF000000"/>
            <rFont val="+mn-lt"/>
            <charset val="1"/>
          </rPr>
          <t xml:space="preserve">Degree of employment: </t>
        </r>
        <r>
          <rPr>
            <sz val="10"/>
            <color rgb="FF000000"/>
            <rFont val="+mn-lt"/>
            <charset val="1"/>
          </rPr>
          <t>The "degree of employment" of the staff member in the project in %.</t>
        </r>
      </text>
    </comment>
    <comment ref="F11" authorId="0" shapeId="0" xr:uid="{9FF04BBB-1E40-D945-BA20-D1B8ADB33CC9}">
      <text>
        <r>
          <rPr>
            <b/>
            <sz val="10"/>
            <color rgb="FF000000"/>
            <rFont val="+mn-lt"/>
            <charset val="1"/>
          </rPr>
          <t>Months</t>
        </r>
        <r>
          <rPr>
            <sz val="10"/>
            <color rgb="FF000000"/>
            <rFont val="+mn-lt"/>
            <charset val="1"/>
          </rPr>
          <t xml:space="preserve">: The employment duration of the employee in months.
</t>
        </r>
      </text>
    </comment>
    <comment ref="G11" authorId="0" shapeId="0" xr:uid="{6D45CB82-23CB-2B4F-9D13-F313863DCFE6}">
      <text>
        <r>
          <rPr>
            <b/>
            <i/>
            <sz val="10"/>
            <color rgb="FF000000"/>
            <rFont val="+mn-lt"/>
            <charset val="1"/>
          </rPr>
          <t xml:space="preserve">Annual costs:
</t>
        </r>
        <r>
          <rPr>
            <b/>
            <sz val="10"/>
            <color rgb="FF000000"/>
            <rFont val="+mn-lt"/>
            <charset val="1"/>
          </rPr>
          <t xml:space="preserve">
</t>
        </r>
        <r>
          <rPr>
            <i/>
            <sz val="10"/>
            <color rgb="FF000000"/>
            <rFont val="+mn-lt"/>
            <charset val="1"/>
          </rPr>
          <t>white fields</t>
        </r>
        <r>
          <rPr>
            <sz val="10"/>
            <color rgb="FF000000"/>
            <rFont val="+mn-lt"/>
            <charset val="1"/>
          </rPr>
          <t xml:space="preserve">: The wage costs are automatically taken over according to the selected personnel category. 
</t>
        </r>
        <r>
          <rPr>
            <sz val="10"/>
            <color rgb="FF000000"/>
            <rFont val="+mn-lt"/>
            <charset val="1"/>
          </rPr>
          <t xml:space="preserve">
</t>
        </r>
        <r>
          <rPr>
            <i/>
            <sz val="10"/>
            <color rgb="FF000000"/>
            <rFont val="+mn-lt"/>
            <charset val="1"/>
          </rPr>
          <t>orange fields</t>
        </r>
        <r>
          <rPr>
            <sz val="10"/>
            <color rgb="FF000000"/>
            <rFont val="+mn-lt"/>
            <charset val="1"/>
          </rPr>
          <t xml:space="preserve">: The annual costs can be entered manually.
</t>
        </r>
      </text>
    </comment>
    <comment ref="H11" authorId="0" shapeId="0" xr:uid="{EEE2209B-F2FB-0E46-82DC-BDA5BC2F35D3}">
      <text>
        <r>
          <rPr>
            <sz val="10"/>
            <color rgb="FF000000"/>
            <rFont val="Calibri"/>
            <family val="2"/>
          </rPr>
          <t>Degree of Employment * Employment duration (in months) weighted by annual personnel cos</t>
        </r>
        <r>
          <rPr>
            <sz val="10"/>
            <color rgb="FF000000"/>
            <rFont val="+mn-lt"/>
            <charset val="1"/>
          </rPr>
          <t>t.</t>
        </r>
      </text>
    </comment>
    <comment ref="A25" authorId="0" shapeId="0" xr:uid="{29ACAFBD-E87C-9145-A4D2-268F2EF1785E}">
      <text>
        <r>
          <rPr>
            <b/>
            <i/>
            <sz val="10"/>
            <color rgb="FF000000"/>
            <rFont val="Calibri"/>
            <family val="2"/>
          </rPr>
          <t>Personnel costs UZH:</t>
        </r>
        <r>
          <rPr>
            <sz val="10"/>
            <color rgb="FF000000"/>
            <rFont val="Calibri"/>
            <family val="2"/>
          </rPr>
          <t xml:space="preserve">
</t>
        </r>
        <r>
          <rPr>
            <sz val="10"/>
            <color rgb="FF000000"/>
            <rFont val="Calibri"/>
            <family val="2"/>
          </rPr>
          <t xml:space="preserve">
</t>
        </r>
        <r>
          <rPr>
            <b/>
            <sz val="10"/>
            <color rgb="FF000000"/>
            <rFont val="Calibri"/>
            <family val="2"/>
          </rPr>
          <t>Person:</t>
        </r>
        <r>
          <rPr>
            <sz val="10"/>
            <color rgb="FF000000"/>
            <rFont val="Calibri"/>
            <family val="2"/>
          </rPr>
          <t xml:space="preserve"> Name of the employee. This information is not relevant for the DIZH and need not be filled in; however, it can serve as an aid for the applicant.
</t>
        </r>
        <r>
          <rPr>
            <b/>
            <sz val="10"/>
            <color rgb="FF000000"/>
            <rFont val="Calibri"/>
            <family val="2"/>
          </rPr>
          <t xml:space="preserve">Personnel category: </t>
        </r>
        <r>
          <rPr>
            <sz val="10"/>
            <color rgb="FF000000"/>
            <rFont val="Calibri"/>
            <family val="2"/>
          </rPr>
          <t xml:space="preserve">DROP-DOWN of the personnel category according to UZH specifications. 
</t>
        </r>
        <r>
          <rPr>
            <sz val="10"/>
            <color rgb="FF000000"/>
            <rFont val="Calibri"/>
            <family val="2"/>
          </rPr>
          <t xml:space="preserve">
</t>
        </r>
        <r>
          <rPr>
            <b/>
            <sz val="10"/>
            <color rgb="FF000000"/>
            <rFont val="Calibri"/>
            <family val="2"/>
          </rPr>
          <t>Task</t>
        </r>
        <r>
          <rPr>
            <sz val="10"/>
            <color rgb="FF000000"/>
            <rFont val="Calibri"/>
            <family val="2"/>
          </rPr>
          <t xml:space="preserve">: Role within the project 
</t>
        </r>
        <r>
          <rPr>
            <b/>
            <sz val="10"/>
            <color rgb="FF000000"/>
            <rFont val="Calibri"/>
            <family val="2"/>
          </rPr>
          <t>Degree of employment:</t>
        </r>
        <r>
          <rPr>
            <sz val="10"/>
            <color rgb="FF000000"/>
            <rFont val="Calibri"/>
            <family val="2"/>
          </rPr>
          <t xml:space="preserve"> The "degree of employment" of the project employee in %.  
</t>
        </r>
        <r>
          <rPr>
            <b/>
            <sz val="10"/>
            <color rgb="FF000000"/>
            <rFont val="Calibri"/>
            <family val="2"/>
          </rPr>
          <t>Months</t>
        </r>
        <r>
          <rPr>
            <sz val="10"/>
            <color rgb="FF000000"/>
            <rFont val="Calibri"/>
            <family val="2"/>
          </rPr>
          <t xml:space="preserve">: Employee’s employment duration in months.
</t>
        </r>
        <r>
          <rPr>
            <sz val="10"/>
            <color rgb="FF000000"/>
            <rFont val="Calibri"/>
            <family val="2"/>
          </rPr>
          <t xml:space="preserve">
</t>
        </r>
        <r>
          <rPr>
            <b/>
            <sz val="10"/>
            <color rgb="FF000000"/>
            <rFont val="Calibri"/>
            <family val="2"/>
          </rPr>
          <t xml:space="preserve">Annual costs: 
</t>
        </r>
        <r>
          <rPr>
            <i/>
            <sz val="10"/>
            <color rgb="FF000000"/>
            <rFont val="Calibri"/>
            <family val="2"/>
          </rPr>
          <t>White fields</t>
        </r>
        <r>
          <rPr>
            <sz val="10"/>
            <color rgb="FF000000"/>
            <rFont val="Calibri"/>
            <family val="2"/>
          </rPr>
          <t xml:space="preserve">: The wage costs are entered automatically according to the selected personnel category.
</t>
        </r>
        <r>
          <rPr>
            <i/>
            <sz val="10"/>
            <color rgb="FF000000"/>
            <rFont val="Calibri"/>
            <family val="2"/>
          </rPr>
          <t>Orange fields:</t>
        </r>
        <r>
          <rPr>
            <sz val="10"/>
            <color rgb="FF000000"/>
            <rFont val="Calibri"/>
            <family val="2"/>
          </rPr>
          <t xml:space="preserve"> The annual costs can be entered manually.
</t>
        </r>
        <r>
          <rPr>
            <sz val="10"/>
            <color rgb="FF000000"/>
            <rFont val="Calibri"/>
            <family val="2"/>
          </rPr>
          <t xml:space="preserve">
</t>
        </r>
        <r>
          <rPr>
            <b/>
            <sz val="10"/>
            <color rgb="FF000000"/>
            <rFont val="Calibri"/>
            <family val="2"/>
          </rPr>
          <t xml:space="preserve">Calculated personnel expenses:
</t>
        </r>
        <r>
          <rPr>
            <sz val="10"/>
            <color rgb="FF000000"/>
            <rFont val="Calibri"/>
            <family val="2"/>
          </rPr>
          <t xml:space="preserve">The annual costs in relation to the selected employment level and the number of months. The total is transferred directly to "DIZH Innovationsprogramme Calc”.
</t>
        </r>
        <r>
          <rPr>
            <sz val="10"/>
            <color rgb="FF000000"/>
            <rFont val="Calibri"/>
            <family val="2"/>
          </rPr>
          <t xml:space="preserve">
</t>
        </r>
        <r>
          <rPr>
            <sz val="10"/>
            <color rgb="FF000000"/>
            <rFont val="Calibri"/>
            <family val="2"/>
          </rPr>
          <t xml:space="preserve">To ensure that the costs are explicable, details can be entered in the comment columns. </t>
        </r>
      </text>
    </comment>
    <comment ref="B28" authorId="0" shapeId="0" xr:uid="{D4F348E7-8D86-3B47-B422-BE411BFF52D8}">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28" authorId="0" shapeId="0" xr:uid="{86B71A82-C25F-044A-AB39-41AC61619685}">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ZHAW specifications.
</t>
        </r>
      </text>
    </comment>
    <comment ref="D28" authorId="0" shapeId="0" xr:uid="{4E991E1A-03B3-5A4C-8866-DA87AB99281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28" authorId="0" shapeId="0" xr:uid="{95C9F4E0-47DD-A744-8665-89576A758FF5}">
      <text>
        <r>
          <rPr>
            <b/>
            <sz val="10"/>
            <color rgb="FF000000"/>
            <rFont val="+mn-lt"/>
            <charset val="1"/>
          </rPr>
          <t xml:space="preserve">Hrs: </t>
        </r>
        <r>
          <rPr>
            <sz val="10"/>
            <color rgb="FF000000"/>
            <rFont val="+mn-lt"/>
            <charset val="1"/>
          </rPr>
          <t>Hours of the staff member for the project (e.g. according to the project plan).</t>
        </r>
      </text>
    </comment>
    <comment ref="G28" authorId="0" shapeId="0" xr:uid="{AE1B9A71-969F-724F-B103-A6E109A4D155}">
      <text>
        <r>
          <rPr>
            <b/>
            <sz val="10"/>
            <color rgb="FF000000"/>
            <rFont val="+mn-lt"/>
            <charset val="1"/>
          </rPr>
          <t xml:space="preserve">Hrs rate:
</t>
        </r>
        <r>
          <rPr>
            <b/>
            <sz val="10"/>
            <color rgb="FF000000"/>
            <rFont val="+mn-lt"/>
            <charset val="1"/>
          </rPr>
          <t xml:space="preserve">
</t>
        </r>
        <r>
          <rPr>
            <i/>
            <sz val="10"/>
            <color rgb="FF000000"/>
            <rFont val="+mn-lt"/>
            <charset val="1"/>
          </rPr>
          <t>white fields</t>
        </r>
        <r>
          <rPr>
            <sz val="10"/>
            <color rgb="FF000000"/>
            <rFont val="+mn-lt"/>
            <charset val="1"/>
          </rPr>
          <t xml:space="preserve">: internal cost rates according to selected personnel category. =&gt; Wage interval in which, according to experience, the largest number of employees can be found.
</t>
        </r>
        <r>
          <rPr>
            <i/>
            <sz val="10"/>
            <color rgb="FF000000"/>
            <rFont val="+mn-lt"/>
            <charset val="1"/>
          </rPr>
          <t xml:space="preserve">
</t>
        </r>
        <r>
          <rPr>
            <i/>
            <sz val="10"/>
            <color rgb="FF000000"/>
            <rFont val="+mn-lt"/>
            <charset val="1"/>
          </rPr>
          <t xml:space="preserve">orange fields: </t>
        </r>
        <r>
          <rPr>
            <sz val="10"/>
            <color rgb="FF000000"/>
            <rFont val="+mn-lt"/>
            <charset val="1"/>
          </rPr>
          <t>Cost rate can be inserted by the user.</t>
        </r>
      </text>
    </comment>
    <comment ref="A42" authorId="0" shapeId="0" xr:uid="{EDBC0A27-C4B1-7E42-9281-94A09BFADE38}">
      <text>
        <r>
          <rPr>
            <b/>
            <i/>
            <sz val="10"/>
            <color rgb="FF000000"/>
            <rFont val="+mn-lt"/>
            <charset val="1"/>
          </rPr>
          <t xml:space="preserve">Personnel costs ZHAW:
</t>
        </r>
        <r>
          <rPr>
            <b/>
            <i/>
            <sz val="10"/>
            <color rgb="FF000000"/>
            <rFont val="+mn-lt"/>
            <charset val="1"/>
          </rPr>
          <t xml:space="preserve">
</t>
        </r>
        <r>
          <rPr>
            <b/>
            <sz val="10"/>
            <color rgb="FF000000"/>
            <rFont val="+mn-lt"/>
            <charset val="1"/>
          </rPr>
          <t>Person</t>
        </r>
        <r>
          <rPr>
            <sz val="10"/>
            <color rgb="FF000000"/>
            <rFont val="+mn-lt"/>
            <charset val="1"/>
          </rPr>
          <t xml:space="preserve">: Name of employee. This information is not relevant for the DIZH and need not be filled in; however, it can serve as an aid for the applicant.
</t>
        </r>
        <r>
          <rPr>
            <b/>
            <sz val="10"/>
            <color rgb="FF000000"/>
            <rFont val="+mn-lt"/>
            <charset val="1"/>
          </rPr>
          <t>Personnel category</t>
        </r>
        <r>
          <rPr>
            <sz val="10"/>
            <color rgb="FF000000"/>
            <rFont val="+mn-lt"/>
            <charset val="1"/>
          </rPr>
          <t xml:space="preserve">: DROP-DOWN of the personnel category according to ZHAW specifications.
</t>
        </r>
        <r>
          <rPr>
            <b/>
            <sz val="10"/>
            <color rgb="FF000000"/>
            <rFont val="+mn-lt"/>
            <charset val="1"/>
          </rPr>
          <t>Task</t>
        </r>
        <r>
          <rPr>
            <sz val="10"/>
            <color rgb="FF000000"/>
            <rFont val="+mn-lt"/>
            <charset val="1"/>
          </rPr>
          <t xml:space="preserve">: Role within the project.
</t>
        </r>
        <r>
          <rPr>
            <b/>
            <sz val="10"/>
            <color rgb="FF000000"/>
            <rFont val="+mn-lt"/>
            <charset val="1"/>
          </rPr>
          <t>Hrs</t>
        </r>
        <r>
          <rPr>
            <sz val="10"/>
            <color rgb="FF000000"/>
            <rFont val="+mn-lt"/>
            <charset val="1"/>
          </rPr>
          <t xml:space="preserve">: Hours devoted to the project by the staff member (e.g., according to the project plan).
</t>
        </r>
        <r>
          <rPr>
            <i/>
            <sz val="10"/>
            <color rgb="FF000000"/>
            <rFont val="+mn-lt"/>
            <charset val="1"/>
          </rPr>
          <t xml:space="preserve">
</t>
        </r>
        <r>
          <rPr>
            <b/>
            <sz val="10"/>
            <color rgb="FF000000"/>
            <rFont val="+mn-lt"/>
            <charset val="1"/>
          </rPr>
          <t xml:space="preserve">Hrs rate: 
</t>
        </r>
        <r>
          <rPr>
            <i/>
            <sz val="10"/>
            <color rgb="FF000000"/>
            <rFont val="+mn-lt"/>
            <charset val="1"/>
          </rPr>
          <t>White fields</t>
        </r>
        <r>
          <rPr>
            <sz val="10"/>
            <color rgb="FF000000"/>
            <rFont val="+mn-lt"/>
            <charset val="1"/>
          </rPr>
          <t xml:space="preserve">: Internal cost rates for the selected personnel category =&gt; Wage interval in which, </t>
        </r>
        <r>
          <rPr>
            <i/>
            <sz val="10"/>
            <color rgb="FF000000"/>
            <rFont val="+mn-lt"/>
            <charset val="1"/>
          </rPr>
          <t xml:space="preserve">according to experience, the largest number of employees can be found.
</t>
        </r>
        <r>
          <rPr>
            <i/>
            <sz val="10"/>
            <color rgb="FF000000"/>
            <rFont val="+mn-lt"/>
            <charset val="1"/>
          </rPr>
          <t>Orange fields</t>
        </r>
        <r>
          <rPr>
            <sz val="10"/>
            <color rgb="FF000000"/>
            <rFont val="+mn-lt"/>
            <charset val="1"/>
          </rPr>
          <t xml:space="preserve">: Cost rate can be inserted by the user.
</t>
        </r>
        <r>
          <rPr>
            <b/>
            <sz val="10"/>
            <color rgb="FF000000"/>
            <rFont val="+mn-lt"/>
            <charset val="1"/>
          </rPr>
          <t xml:space="preserve">
</t>
        </r>
        <r>
          <rPr>
            <b/>
            <sz val="10"/>
            <color rgb="FF000000"/>
            <rFont val="+mn-lt"/>
            <charset val="1"/>
          </rPr>
          <t>Calculated personnel expenses</t>
        </r>
        <r>
          <rPr>
            <i/>
            <sz val="10"/>
            <color rgb="FF000000"/>
            <rFont val="+mn-lt"/>
            <charset val="1"/>
          </rPr>
          <t>:</t>
        </r>
        <r>
          <rPr>
            <sz val="10"/>
            <color rgb="FF000000"/>
            <rFont val="+mn-lt"/>
            <charset val="1"/>
          </rPr>
          <t xml:space="preserve"> The number of hours multiplied by the internal hourly rate. The total is transferred directly to "DIZH Innovationsprogramme Calc”.</t>
        </r>
      </text>
    </comment>
    <comment ref="B45" authorId="0" shapeId="0" xr:uid="{16438A26-F518-9C42-978C-E9DF748E5737}">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45" authorId="0" shapeId="0" xr:uid="{3A158D50-929F-8548-8907-0E20042AD45C}">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ZHdK specifications.
</t>
        </r>
      </text>
    </comment>
    <comment ref="D45" authorId="0" shapeId="0" xr:uid="{35B96AA4-5EC2-EB49-9E8F-BBF8D8A1313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45" authorId="0" shapeId="0" xr:uid="{B3FF7DD8-002A-EE40-86BC-3FC93FCC5D96}">
      <text>
        <r>
          <rPr>
            <b/>
            <sz val="10"/>
            <color rgb="FF000000"/>
            <rFont val="+mn-lt"/>
            <charset val="1"/>
          </rPr>
          <t xml:space="preserve">Degree of employment: </t>
        </r>
        <r>
          <rPr>
            <sz val="10"/>
            <color rgb="FF000000"/>
            <rFont val="+mn-lt"/>
            <charset val="1"/>
          </rPr>
          <t>The "degree of employment" of the staff member in the project in %.</t>
        </r>
      </text>
    </comment>
    <comment ref="F45" authorId="0" shapeId="0" xr:uid="{F89CDB39-E3C5-5749-8A12-09B1629F398E}">
      <text>
        <r>
          <rPr>
            <b/>
            <sz val="10"/>
            <color rgb="FF000000"/>
            <rFont val="+mn-lt"/>
            <charset val="1"/>
          </rPr>
          <t>Months</t>
        </r>
        <r>
          <rPr>
            <sz val="10"/>
            <color rgb="FF000000"/>
            <rFont val="+mn-lt"/>
            <charset val="1"/>
          </rPr>
          <t xml:space="preserve">: The employment duration of the employee in months.
</t>
        </r>
      </text>
    </comment>
    <comment ref="G45" authorId="0" shapeId="0" xr:uid="{2D901838-CCD9-6C40-8C61-2855835007D8}">
      <text>
        <r>
          <rPr>
            <b/>
            <i/>
            <sz val="10"/>
            <color rgb="FF000000"/>
            <rFont val="+mn-lt"/>
            <charset val="1"/>
          </rPr>
          <t xml:space="preserve">Annual costs:
</t>
        </r>
        <r>
          <rPr>
            <b/>
            <sz val="10"/>
            <color rgb="FF000000"/>
            <rFont val="+mn-lt"/>
            <charset val="1"/>
          </rPr>
          <t xml:space="preserve">
</t>
        </r>
        <r>
          <rPr>
            <i/>
            <sz val="10"/>
            <color rgb="FF000000"/>
            <rFont val="+mn-lt"/>
            <charset val="1"/>
          </rPr>
          <t>white fields</t>
        </r>
        <r>
          <rPr>
            <sz val="10"/>
            <color rgb="FF000000"/>
            <rFont val="+mn-lt"/>
            <charset val="1"/>
          </rPr>
          <t xml:space="preserve">: The wage costs are automatically taken over according to the selected personnel category. 
</t>
        </r>
        <r>
          <rPr>
            <sz val="10"/>
            <color rgb="FF000000"/>
            <rFont val="+mn-lt"/>
            <charset val="1"/>
          </rPr>
          <t xml:space="preserve">
</t>
        </r>
        <r>
          <rPr>
            <i/>
            <sz val="10"/>
            <color rgb="FF000000"/>
            <rFont val="+mn-lt"/>
            <charset val="1"/>
          </rPr>
          <t>orange fields</t>
        </r>
        <r>
          <rPr>
            <sz val="10"/>
            <color rgb="FF000000"/>
            <rFont val="+mn-lt"/>
            <charset val="1"/>
          </rPr>
          <t xml:space="preserve">: The annual costs can be entered manually.
</t>
        </r>
      </text>
    </comment>
    <comment ref="H45" authorId="0" shapeId="0" xr:uid="{E532AF30-156E-E346-AEC6-3BD765770BB0}">
      <text>
        <r>
          <rPr>
            <sz val="10"/>
            <color rgb="FF000000"/>
            <rFont val="Calibri"/>
            <family val="2"/>
          </rPr>
          <t>Degree of Employment * Employment duration (in months) weighted by annual personnel cos</t>
        </r>
        <r>
          <rPr>
            <sz val="10"/>
            <color rgb="FF000000"/>
            <rFont val="+mn-lt"/>
            <charset val="1"/>
          </rPr>
          <t>t.</t>
        </r>
      </text>
    </comment>
    <comment ref="A59" authorId="0" shapeId="0" xr:uid="{E7B8C936-1BF2-EE44-9BDC-268133B62CF8}">
      <text>
        <r>
          <rPr>
            <b/>
            <i/>
            <sz val="10"/>
            <color rgb="FF000000"/>
            <rFont val="+mn-lt"/>
            <charset val="1"/>
          </rPr>
          <t>Personnel costs ZHdK:</t>
        </r>
        <r>
          <rPr>
            <sz val="10"/>
            <color rgb="FF000000"/>
            <rFont val="+mn-lt"/>
            <charset val="1"/>
          </rPr>
          <t xml:space="preserve"> 
</t>
        </r>
        <r>
          <rPr>
            <sz val="10"/>
            <color rgb="FF000000"/>
            <rFont val="+mn-lt"/>
            <charset val="1"/>
          </rPr>
          <t xml:space="preserve">
</t>
        </r>
        <r>
          <rPr>
            <b/>
            <sz val="10"/>
            <color rgb="FF000000"/>
            <rFont val="+mn-lt"/>
            <charset val="1"/>
          </rPr>
          <t>Person</t>
        </r>
        <r>
          <rPr>
            <sz val="10"/>
            <color rgb="FF000000"/>
            <rFont val="+mn-lt"/>
            <charset val="1"/>
          </rPr>
          <t xml:space="preserve">: Name of the employee. This information is not relevant for the DIZH and need not be filled in; however, it can serve as an aid for the applicant. 
</t>
        </r>
        <r>
          <rPr>
            <b/>
            <sz val="10"/>
            <color rgb="FF000000"/>
            <rFont val="+mn-lt"/>
            <charset val="1"/>
          </rPr>
          <t>Personnel category</t>
        </r>
        <r>
          <rPr>
            <sz val="10"/>
            <color rgb="FF000000"/>
            <rFont val="+mn-lt"/>
            <charset val="1"/>
          </rPr>
          <t xml:space="preserve">: DROP-DOWN of the personnel category according to ZHdK specifications. 
</t>
        </r>
        <r>
          <rPr>
            <b/>
            <sz val="10"/>
            <color rgb="FF000000"/>
            <rFont val="+mn-lt"/>
            <charset val="1"/>
          </rPr>
          <t>Task</t>
        </r>
        <r>
          <rPr>
            <sz val="10"/>
            <color rgb="FF000000"/>
            <rFont val="+mn-lt"/>
            <charset val="1"/>
          </rPr>
          <t xml:space="preserve">: Role within the project
</t>
        </r>
        <r>
          <rPr>
            <sz val="10"/>
            <color rgb="FF000000"/>
            <rFont val="+mn-lt"/>
            <charset val="1"/>
          </rPr>
          <t xml:space="preserve">Degree of employment: The "degree of employment" of the project staff member in %.
</t>
        </r>
        <r>
          <rPr>
            <b/>
            <sz val="10"/>
            <color rgb="FF000000"/>
            <rFont val="+mn-lt"/>
            <charset val="1"/>
          </rPr>
          <t>Months</t>
        </r>
        <r>
          <rPr>
            <sz val="10"/>
            <color rgb="FF000000"/>
            <rFont val="+mn-lt"/>
            <charset val="1"/>
          </rPr>
          <t xml:space="preserve">: Employee’s employment duration in months. 
</t>
        </r>
        <r>
          <rPr>
            <i/>
            <sz val="10"/>
            <color rgb="FF000000"/>
            <rFont val="+mn-lt"/>
            <charset val="1"/>
          </rPr>
          <t xml:space="preserve">
</t>
        </r>
        <r>
          <rPr>
            <i/>
            <sz val="10"/>
            <color rgb="FF000000"/>
            <rFont val="+mn-lt"/>
            <charset val="1"/>
          </rPr>
          <t>Annual costs:</t>
        </r>
        <r>
          <rPr>
            <sz val="10"/>
            <color rgb="FF000000"/>
            <rFont val="+mn-lt"/>
            <charset val="1"/>
          </rPr>
          <t xml:space="preserve"> 
</t>
        </r>
        <r>
          <rPr>
            <sz val="10"/>
            <color rgb="FF000000"/>
            <rFont val="+mn-lt"/>
            <charset val="1"/>
          </rPr>
          <t xml:space="preserve">White fields: The salary costs are entered automatically according to the selected personnel category.  
</t>
        </r>
        <r>
          <rPr>
            <sz val="10"/>
            <color rgb="FF000000"/>
            <rFont val="+mn-lt"/>
            <charset val="1"/>
          </rPr>
          <t xml:space="preserve">Orange fields: Annual costs can be entered manually.
</t>
        </r>
        <r>
          <rPr>
            <sz val="10"/>
            <color rgb="FF000000"/>
            <rFont val="+mn-lt"/>
            <charset val="1"/>
          </rPr>
          <t xml:space="preserve">
</t>
        </r>
        <r>
          <rPr>
            <i/>
            <sz val="10"/>
            <color rgb="FF000000"/>
            <rFont val="+mn-lt"/>
            <charset val="1"/>
          </rPr>
          <t>Calculated personnel expenses:</t>
        </r>
        <r>
          <rPr>
            <sz val="10"/>
            <color rgb="FF000000"/>
            <rFont val="+mn-lt"/>
            <charset val="1"/>
          </rPr>
          <t xml:space="preserve"> The annual costs in relation to the selected employment level and the number of months. The total is transferred directly to "DIZH Innovationsprogramme Calc” .</t>
        </r>
      </text>
    </comment>
    <comment ref="B62" authorId="1" shapeId="0" xr:uid="{0916B73B-3199-D643-8922-21CDD676AB52}">
      <text>
        <r>
          <rPr>
            <sz val="10"/>
            <color rgb="FF000000"/>
            <rFont val="Calibri"/>
            <family val="2"/>
          </rPr>
          <t xml:space="preserve">Name of the employee. Is not relevant for DIZH and does not have to be filled in, but can serve as an aid for the applicant. 
</t>
        </r>
      </text>
    </comment>
    <comment ref="C62" authorId="0" shapeId="0" xr:uid="{79FCE07C-0E26-F046-8E1C-F711A45A9BE2}">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PHZH specifications.
</t>
        </r>
      </text>
    </comment>
    <comment ref="D62" authorId="0" shapeId="0" xr:uid="{9AA4096D-F835-874C-83EB-7DAE9FDB2DD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62" authorId="0" shapeId="0" xr:uid="{3775BB28-DD67-194B-893A-AE2551C83F9D}">
      <text>
        <r>
          <rPr>
            <b/>
            <sz val="10"/>
            <color rgb="FF000000"/>
            <rFont val="+mn-lt"/>
            <charset val="1"/>
          </rPr>
          <t xml:space="preserve">Degree of employment: </t>
        </r>
        <r>
          <rPr>
            <sz val="10"/>
            <color rgb="FF000000"/>
            <rFont val="+mn-lt"/>
            <charset val="1"/>
          </rPr>
          <t>The "degree of employment" of the staff member in the project in %.</t>
        </r>
      </text>
    </comment>
    <comment ref="F62" authorId="0" shapeId="0" xr:uid="{F5287D78-B2FF-3040-933D-B45A8DE70769}">
      <text>
        <r>
          <rPr>
            <b/>
            <sz val="10"/>
            <color rgb="FF000000"/>
            <rFont val="+mn-lt"/>
            <charset val="1"/>
          </rPr>
          <t>Months</t>
        </r>
        <r>
          <rPr>
            <sz val="10"/>
            <color rgb="FF000000"/>
            <rFont val="+mn-lt"/>
            <charset val="1"/>
          </rPr>
          <t xml:space="preserve">: The employment duration of the employee in months.
</t>
        </r>
      </text>
    </comment>
    <comment ref="G62" authorId="0" shapeId="0" xr:uid="{97A431E8-2147-3548-865C-66E4C16D8639}">
      <text>
        <r>
          <rPr>
            <b/>
            <i/>
            <sz val="10"/>
            <color rgb="FF000000"/>
            <rFont val="+mn-lt"/>
            <charset val="1"/>
          </rPr>
          <t xml:space="preserve">Annual costs:
</t>
        </r>
        <r>
          <rPr>
            <sz val="10"/>
            <color rgb="FF000000"/>
            <rFont val="+mn-lt"/>
            <charset val="1"/>
          </rPr>
          <t xml:space="preserve">
</t>
        </r>
        <r>
          <rPr>
            <sz val="10"/>
            <color rgb="FF000000"/>
            <rFont val="+mn-lt"/>
            <charset val="1"/>
          </rPr>
          <t xml:space="preserve">white fields: The salary costs are automatically taken over according to the selected personnel category. 
</t>
        </r>
        <r>
          <rPr>
            <sz val="10"/>
            <color rgb="FF000000"/>
            <rFont val="+mn-lt"/>
            <charset val="1"/>
          </rPr>
          <t xml:space="preserve">
</t>
        </r>
        <r>
          <rPr>
            <sz val="10"/>
            <color rgb="FF000000"/>
            <rFont val="+mn-lt"/>
            <charset val="1"/>
          </rPr>
          <t xml:space="preserve">The following hourly rates apply (and these are multiplied by 1'900 hrs):
</t>
        </r>
        <r>
          <rPr>
            <sz val="10"/>
            <color rgb="FF000000"/>
            <rFont val="+mn-lt"/>
            <charset val="1"/>
          </rPr>
          <t xml:space="preserve">
</t>
        </r>
        <r>
          <rPr>
            <sz val="10"/>
            <color rgb="FF000000"/>
            <rFont val="+mn-lt"/>
            <charset val="1"/>
          </rPr>
          <t xml:space="preserve">Prof.: 90 CHF
</t>
        </r>
        <r>
          <rPr>
            <sz val="10"/>
            <color rgb="FF000000"/>
            <rFont val="+mn-lt"/>
            <charset val="1"/>
          </rPr>
          <t xml:space="preserve">Lect.: 90 CHF
</t>
        </r>
        <r>
          <rPr>
            <sz val="10"/>
            <color rgb="FF000000"/>
            <rFont val="+mn-lt"/>
            <charset val="1"/>
          </rPr>
          <t xml:space="preserve">Assistant lecturer: 70 CHF
</t>
        </r>
        <r>
          <rPr>
            <sz val="10"/>
            <color rgb="FF000000"/>
            <rFont val="+mn-lt"/>
            <charset val="1"/>
          </rPr>
          <t xml:space="preserve">Scientific assistants: 40 CHF
</t>
        </r>
        <r>
          <rPr>
            <sz val="10"/>
            <color rgb="FF000000"/>
            <rFont val="+mn-lt"/>
            <charset val="1"/>
          </rPr>
          <t xml:space="preserve">ATP (undifferentiated): 55 CHF
</t>
        </r>
        <r>
          <rPr>
            <sz val="10"/>
            <color rgb="FF000000"/>
            <rFont val="+mn-lt"/>
            <charset val="1"/>
          </rPr>
          <t xml:space="preserve"> 
</t>
        </r>
        <r>
          <rPr>
            <sz val="10"/>
            <color rgb="FF000000"/>
            <rFont val="+mn-lt"/>
            <charset val="1"/>
          </rPr>
          <t xml:space="preserve">orange fields: Annual costs can be entered manually.
</t>
        </r>
      </text>
    </comment>
    <comment ref="H62" authorId="0" shapeId="0" xr:uid="{B5EA0A35-4EFB-3549-AEC5-C2B4774C3328}">
      <text>
        <r>
          <rPr>
            <sz val="10"/>
            <color rgb="FF000000"/>
            <rFont val="Calibri"/>
            <family val="2"/>
          </rPr>
          <t>Degree of Employment * Employment duration (in months) weighted by annual personnel cos</t>
        </r>
        <r>
          <rPr>
            <sz val="10"/>
            <color rgb="FF000000"/>
            <rFont val="+mn-lt"/>
            <charset val="1"/>
          </rPr>
          <t>t.</t>
        </r>
      </text>
    </comment>
    <comment ref="A76" authorId="0" shapeId="0" xr:uid="{5BE85917-8680-CB4A-854F-F38CED0BBC98}">
      <text>
        <r>
          <rPr>
            <b/>
            <i/>
            <sz val="10"/>
            <color rgb="FF000000"/>
            <rFont val="Calibri"/>
            <family val="2"/>
          </rPr>
          <t>Personnel costs PHZH:</t>
        </r>
        <r>
          <rPr>
            <sz val="10"/>
            <color rgb="FF000000"/>
            <rFont val="Calibri"/>
            <family val="2"/>
          </rPr>
          <t xml:space="preserve"> 
</t>
        </r>
        <r>
          <rPr>
            <sz val="10"/>
            <color rgb="FF000000"/>
            <rFont val="Calibri"/>
            <family val="2"/>
          </rPr>
          <t xml:space="preserve">
</t>
        </r>
        <r>
          <rPr>
            <b/>
            <sz val="10"/>
            <color rgb="FF000000"/>
            <rFont val="Calibri"/>
            <family val="2"/>
          </rPr>
          <t>Person:</t>
        </r>
        <r>
          <rPr>
            <sz val="10"/>
            <color rgb="FF000000"/>
            <rFont val="Calibri"/>
            <family val="2"/>
          </rPr>
          <t xml:space="preserve"> Name of the employee. This information is not relevant for the DIZH and need not be filled </t>
        </r>
        <r>
          <rPr>
            <b/>
            <sz val="10"/>
            <color rgb="FF000000"/>
            <rFont val="Calibri"/>
            <family val="2"/>
          </rPr>
          <t xml:space="preserve">in; however, it can serve as an aid for the applicant.  
</t>
        </r>
        <r>
          <rPr>
            <b/>
            <sz val="10"/>
            <color rgb="FF000000"/>
            <rFont val="Calibri"/>
            <family val="2"/>
          </rPr>
          <t xml:space="preserve">
</t>
        </r>
        <r>
          <rPr>
            <b/>
            <sz val="10"/>
            <color rgb="FF000000"/>
            <rFont val="Calibri"/>
            <family val="2"/>
          </rPr>
          <t xml:space="preserve">Personnel category: </t>
        </r>
        <r>
          <rPr>
            <sz val="10"/>
            <color rgb="FF000000"/>
            <rFont val="Calibri"/>
            <family val="2"/>
          </rPr>
          <t xml:space="preserve">DROP-DOWN of the personnel category, according to PHZH specifications.
</t>
        </r>
        <r>
          <rPr>
            <b/>
            <sz val="10"/>
            <color rgb="FF000000"/>
            <rFont val="Calibri"/>
            <family val="2"/>
          </rPr>
          <t>Task</t>
        </r>
        <r>
          <rPr>
            <sz val="10"/>
            <color rgb="FF000000"/>
            <rFont val="Calibri"/>
            <family val="2"/>
          </rPr>
          <t xml:space="preserve">: Role within the project 
</t>
        </r>
        <r>
          <rPr>
            <b/>
            <sz val="10"/>
            <color rgb="FF000000"/>
            <rFont val="Calibri"/>
            <family val="2"/>
          </rPr>
          <t>Degree of employment</t>
        </r>
        <r>
          <rPr>
            <sz val="10"/>
            <color rgb="FF000000"/>
            <rFont val="Calibri"/>
            <family val="2"/>
          </rPr>
          <t xml:space="preserve">: The "degree of employment" of the project staff member in %. 
</t>
        </r>
        <r>
          <rPr>
            <b/>
            <sz val="10"/>
            <color rgb="FF000000"/>
            <rFont val="Calibri"/>
            <family val="2"/>
          </rPr>
          <t>Months</t>
        </r>
        <r>
          <rPr>
            <sz val="10"/>
            <color rgb="FF000000"/>
            <rFont val="Calibri"/>
            <family val="2"/>
          </rPr>
          <t xml:space="preserve">: Employee’s employment duration in months. 
</t>
        </r>
        <r>
          <rPr>
            <b/>
            <sz val="10"/>
            <color rgb="FF000000"/>
            <rFont val="Calibri"/>
            <family val="2"/>
          </rPr>
          <t xml:space="preserve">
</t>
        </r>
        <r>
          <rPr>
            <b/>
            <sz val="10"/>
            <color rgb="FF000000"/>
            <rFont val="Calibri"/>
            <family val="2"/>
          </rPr>
          <t xml:space="preserve">Annual costs: 
</t>
        </r>
        <r>
          <rPr>
            <i/>
            <sz val="10"/>
            <color rgb="FF000000"/>
            <rFont val="Calibri"/>
            <family val="2"/>
          </rPr>
          <t xml:space="preserve">White fields: </t>
        </r>
        <r>
          <rPr>
            <sz val="10"/>
            <color rgb="FF000000"/>
            <rFont val="Calibri"/>
            <family val="2"/>
          </rPr>
          <t xml:space="preserve">The salary costs are entered automatically according to the selected personnel category.  The following hourly rates apply (and multiplied by 1'900 hrs):
</t>
        </r>
        <r>
          <rPr>
            <sz val="10"/>
            <color rgb="FF000000"/>
            <rFont val="Calibri"/>
            <family val="2"/>
          </rPr>
          <t xml:space="preserve">
</t>
        </r>
        <r>
          <rPr>
            <i/>
            <sz val="10"/>
            <color rgb="FF000000"/>
            <rFont val="Calibri"/>
            <family val="2"/>
          </rPr>
          <t>Orange fields</t>
        </r>
        <r>
          <rPr>
            <sz val="10"/>
            <color rgb="FF000000"/>
            <rFont val="Calibri"/>
            <family val="2"/>
          </rPr>
          <t xml:space="preserve">: Annual costs can be entered manually. 
</t>
        </r>
        <r>
          <rPr>
            <b/>
            <sz val="10"/>
            <color rgb="FF000000"/>
            <rFont val="Calibri"/>
            <family val="2"/>
          </rPr>
          <t xml:space="preserve">
</t>
        </r>
        <r>
          <rPr>
            <b/>
            <sz val="10"/>
            <color rgb="FF000000"/>
            <rFont val="Calibri"/>
            <family val="2"/>
          </rPr>
          <t xml:space="preserve">Calculated personnel expenses:
</t>
        </r>
        <r>
          <rPr>
            <sz val="10"/>
            <color rgb="FF000000"/>
            <rFont val="Calibri"/>
            <family val="2"/>
          </rPr>
          <t xml:space="preserve">The annual costs in relation to the selected employment level and number of months.  The total is transferred directly to "DIZH Innovationsprogramme Calc".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0619950A-9377-6744-9ADB-F39EBF089F43}">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1" authorId="0" shapeId="0" xr:uid="{C5677562-8596-8F44-8F62-C75BDEC7826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C3A6388A-8AC6-954B-B75E-251A9167A70A}">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B37156B1-410A-1F4C-B29E-9AEC61B6779C}">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K6" authorId="0" shapeId="0" xr:uid="{624D069F-8A20-1C45-A853-190F301E0B78}">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 ref="L10" authorId="0" shapeId="0" xr:uid="{F5C18289-0D6E-D149-B07C-6C6B78C90002}">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L11" authorId="0" shapeId="0" xr:uid="{7B6265DF-CACB-694D-9BF1-51EFB5154E7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 ref="D20" authorId="0" shapeId="0" xr:uid="{48BC04A1-2E64-5649-B0F8-DC9F16FD0162}">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List>
</comments>
</file>

<file path=xl/sharedStrings.xml><?xml version="1.0" encoding="utf-8"?>
<sst xmlns="http://schemas.openxmlformats.org/spreadsheetml/2006/main" count="1030" uniqueCount="600">
  <si>
    <t>WEGLEITUNG FÜR DIZH KALKULATION</t>
  </si>
  <si>
    <t>Themen</t>
  </si>
  <si>
    <t>Erläuterungen</t>
  </si>
  <si>
    <t>Projekt-Bezeichnung</t>
  </si>
  <si>
    <t>Personalkosten</t>
  </si>
  <si>
    <t>Sachkosten</t>
  </si>
  <si>
    <t>Subcontracting</t>
  </si>
  <si>
    <t>Praxispartner</t>
  </si>
  <si>
    <t>Geräte / Anlagen / Infrastruktur</t>
  </si>
  <si>
    <t>Kalkulation Overhead</t>
  </si>
  <si>
    <t>Infos zu Projekt-Finanzierung</t>
  </si>
  <si>
    <t>ERLÄUTERUNGEN ZU DIESER WEGLEITUNG:</t>
  </si>
  <si>
    <t>Diese Wegleitung dient dazu, dem*r Antragsteller*in die geltenden Regeln sowie wichtige Erläuterungen für jeden Abschnitt darzulegen.</t>
  </si>
  <si>
    <t>Die Excel-Kalkulation muss zwingend ausgefüllt werden, damit das Projekt-Budget einheitlich mit den gülten Voraussetzungen kalkuliert wird.</t>
  </si>
  <si>
    <t>Für jede beteiligte Hochschule gibt es separate Spalten: UZH: Spalte E; ZHAW: Spalte H; ZHdK: Spalte K; PHZH: Spalte N.</t>
  </si>
  <si>
    <t>Diese Spaltentrennung ist erforderlich, damit die Finanzierung pro Hochschule separat ersichtlich ist.</t>
  </si>
  <si>
    <t>Sofern es Sinn macht, kann sich eine Zeile auf mehrere Hochschulen beziehen.</t>
  </si>
  <si>
    <t>Das Blatt wurde gesperrt und mit einem Passwort geschützt. Orange markierte Zellen können hingegen ausgefüllt werden.</t>
  </si>
  <si>
    <t>HINWEIS: Alle hier notierten Erklärungen und Erläuterungen sind in der Kalkulation (Zellen mit rotem Dreieck) als Notiz hinterlegt.</t>
  </si>
  <si>
    <t>PROJEKT-BEZEICHNUNG</t>
  </si>
  <si>
    <t xml:space="preserve">In den Zellen 1A - 4A müssen Angaben zum Projekt gemacht werden. </t>
  </si>
  <si>
    <t>Zelle 1A:</t>
  </si>
  <si>
    <t>Zelle 2A:</t>
  </si>
  <si>
    <t>Antragsteller*in (Name, HS)</t>
  </si>
  <si>
    <t>Zelle 3A:</t>
  </si>
  <si>
    <t>beteiligte Hochschulen</t>
  </si>
  <si>
    <t>Zelle 4A:</t>
  </si>
  <si>
    <t>Laufzeit</t>
  </si>
  <si>
    <t>KALKULATION PERSONALKOSTEN:</t>
  </si>
  <si>
    <t>es gibt zwei Möglichkeiten die Personalkosten zu ermitteln:</t>
  </si>
  <si>
    <t>1) separates Blatt "Personalkosten"</t>
  </si>
  <si>
    <t>Pro Hochschule gibt es ein Kalkulationsfenster mit 12 Zeilen. In den ersten 6 Zeilen sind fixe Standard-Kostensätze hinterlegt. Die letzten 6 Zeilen können beliebig überschrieben werden.</t>
  </si>
  <si>
    <t>Da jede Hochschule unterschiedliche Vorgehensweise kennt, ihre Personalkosten zu kalkulieren, gibt es pro Hochschule eine separte Erläuterung.</t>
  </si>
  <si>
    <t>Personalkosten PHZH:</t>
  </si>
  <si>
    <t>Person: Name des Mitarbeiters. Ist für DIZH nicht relevant und muss nicht zwingend ausgefüllt werden, kann aber für den Antragsteller als Hilfe dienen.</t>
  </si>
  <si>
    <t>Personal-Kategorie: DROP-DOWN der Personalkategorie gemäss Vorgaben PHZH.</t>
  </si>
  <si>
    <t>Aufgabe: Rolle innerhalb des Projektes</t>
  </si>
  <si>
    <t>Besch-Grad: Der "Beschäftigungs-Grad" des Mitarbeiters im Projekt in %.</t>
  </si>
  <si>
    <t>Monate: Die Beschäftigungs-Dauer des Mitarbeiters in Monaten.</t>
  </si>
  <si>
    <t>Jahreskosten:</t>
  </si>
  <si>
    <t>weisse Felder: Die Lohnkosten werden gemäss gewählter Personal-Kategorie automatisch übernommen.</t>
  </si>
  <si>
    <t>Es gelten folgende Stunden-Sätze (und diese werden mit 1'900 Std multipliziert):</t>
  </si>
  <si>
    <t>Prof.: 90 CHF</t>
  </si>
  <si>
    <t>Doz.: 90 CHF</t>
  </si>
  <si>
    <t>Wima: 70 CHF</t>
  </si>
  <si>
    <t>Wiss. Assistierende: 40 CHF</t>
  </si>
  <si>
    <t>ATP (undifferenziert): 55 CHF</t>
  </si>
  <si>
    <t xml:space="preserve">orange Felder: Die Jahreskosten können manuell eingegeben werden. </t>
  </si>
  <si>
    <t>anteilmässige Projektkosten:</t>
  </si>
  <si>
    <t>Die Jahreskosten im Verhältnis des ausgewählten Beschäftigungs-Grades und der Anzahl Monate.</t>
  </si>
  <si>
    <t>Das Total wird direkt ins "DIZH Innovationsprogramm Kalk" übernommen (Zeilen 8 bis 11).</t>
  </si>
  <si>
    <t>Personalkosten ZHdK:</t>
  </si>
  <si>
    <t>Personal-Kategorie: DROP-DOWN der Personalkategorie gemäss Vorgaben ZHdK.</t>
  </si>
  <si>
    <t>Personalkosten ZHAW:</t>
  </si>
  <si>
    <t>Personal-Kategorie: DROP-DOWN der Personalkategorie gemäss Vorgaben ZHAW.</t>
  </si>
  <si>
    <t>Aufgabe: Rolle innerhalb des Projektes.</t>
  </si>
  <si>
    <t xml:space="preserve">Std: Stunden des Mitarbeiters für das Projekt (z.B. gemäss Projektplan) </t>
  </si>
  <si>
    <t>Std-Satz:</t>
  </si>
  <si>
    <r>
      <t xml:space="preserve">weisse Felder: interne Kostensätze gemäss gewählter Personal-Kategorie. </t>
    </r>
    <r>
      <rPr>
        <sz val="12"/>
        <color theme="1"/>
        <rFont val="Helvetica"/>
        <family val="2"/>
      </rPr>
      <t>=&gt; Lohnintervall, in dem erfahrungsgemäss die grösste Anzahl von Mitarbeitenden zu finden ist.</t>
    </r>
  </si>
  <si>
    <t>orange Felder: Kostensatz kann selber eingefügt werden.</t>
  </si>
  <si>
    <t>Die Anzahl Stunden multipliziert mit dem internen Stunden-Satz.</t>
  </si>
  <si>
    <t>Personalkosten UZH:</t>
  </si>
  <si>
    <t>Personal-Kategorie: DROP-DOWN der Personalkategorie gemäss Vorgaben UZH</t>
  </si>
  <si>
    <t>Für UZH Personal stehen nur drei Kategorien als "Drop Down" zur Auswahl:</t>
  </si>
  <si>
    <t>1) Hilfassistenzen ohne Bachelor:</t>
  </si>
  <si>
    <t>Lohnklasse 10. Lohnstufen 03-11. Ergibt Mittelwert von CHF 77'401 für einen Jahreslohn mit 100% Pensum (inkl. 18 % Sozialleistungen).</t>
  </si>
  <si>
    <t>2) Hilfassistenzen mit Bachelor:</t>
  </si>
  <si>
    <t>Lohnklasse 10. Lohnstufen 03-11. Ergibt Mittelwert von CHF 89'656 für einen Jahreslohn mit 100% Pensum (inkl. 18 % Sozialleistungen).</t>
  </si>
  <si>
    <t>3) Doktoranden:</t>
  </si>
  <si>
    <t>Gem. UZH Einreihungsrichtlinien: 60% Pensum. Ergibt folgende Jahreslöhne (inkl. 18 % Sozialleistungen):</t>
  </si>
  <si>
    <t>Doktorierende 1. Jahr (idR 60% Pensum) -&gt; CHF 92'512</t>
  </si>
  <si>
    <t>Doktorierende 2. Jahr (idR 60% Pensum) -&gt; CHF 95'462</t>
  </si>
  <si>
    <t>Doktorierende 3. u. 4. Jahr (idR 60% Pensum) -&gt; CHF 98'412</t>
  </si>
  <si>
    <t>--&gt; somit ist bei einem gewählten Beschäftigungsgrad von 100% das Pensum von 60% die Basis.</t>
  </si>
  <si>
    <t>4) Post-Docs:</t>
  </si>
  <si>
    <t>Lohnklasse 18 mit Lohnstufe 03. Ergibt einen Jahreslohn (inkl. 18 % Sozialleistungen) von CHF 113'263 mit 100% Pensum.</t>
  </si>
  <si>
    <t>alle anderen Personalkategorien können manuell in den dafür vorgesehenen Zeilen eingegeben werden.</t>
  </si>
  <si>
    <t>2) Eingabe Personalkosten manuell direkt im Blatt "DIZH Innovationspgrogramm Kalk"</t>
  </si>
  <si>
    <t>Die Personalkosten können auch manuell eingebeben werden in den Zeilen 12 bis 15 (unbedigt die Kosten in die jeweilige Spalte der betroffenen Hochschule eingeben).</t>
  </si>
  <si>
    <t>Damit die Kosten nachvollziehbar sind, können in den Kommentarspalten Details angegeben werden.</t>
  </si>
  <si>
    <t>VORGABEN FÜR ANRECHENBARE SACHKOSTEN</t>
  </si>
  <si>
    <t>Erläuterungen:</t>
  </si>
  <si>
    <t>Alle Felder in Spalte A (Zeilen 18 bis 28) können beliebig überschrieben und bezeichnet werden. Bitte möglichst genaue und gut nachvollziehbare Bezeichnungen angeben.</t>
  </si>
  <si>
    <t>Beispiele:</t>
  </si>
  <si>
    <t>Spesen: z.B. Reisekosten für Konferenzbesuche, Kosten für Einladen von Referenten an Workshops, Kosten für Catering oder andere Verpflegung etc.</t>
  </si>
  <si>
    <t>Open Access Kosten, Mietkosten, Versicherungen, Werbe-Kosten, Druckkosten etc.</t>
  </si>
  <si>
    <r>
      <t>Grundsatz</t>
    </r>
    <r>
      <rPr>
        <sz val="12"/>
        <color rgb="FF000000"/>
        <rFont val="Helvetica"/>
        <family val="2"/>
      </rPr>
      <t>:</t>
    </r>
  </si>
  <si>
    <t>1) es gibt keine Schwellenwerte für anrechenbare Sachkosten.</t>
  </si>
  <si>
    <t>2) Kosten können nur angerechnet werden, wenn sie im Rahmen des Gesuchs bewilligt wurden und für die Realisierung des Projekts unabdingbar sind.</t>
  </si>
  <si>
    <t>3) Nur Kosten angeben, welche nachvollziehbar sind.</t>
  </si>
  <si>
    <t>4) Keine Reserveposten aufbauen!</t>
  </si>
  <si>
    <t>VORGABEN FÜR SUBCONTRACTING</t>
  </si>
  <si>
    <t>Ausgaben für "Subcontracting"-Aufträge müssen von den Sachkosten getrennt werden.</t>
  </si>
  <si>
    <t>Ein Subcontractor ist typischerweise eine externe Firma die für das DIZH Projekt eine Arbeit erledigt, die nicht Hochschul-intern erbracht werden kann.</t>
  </si>
  <si>
    <t>Programmierungen, Beratungen, Erstellen Web-Auftritt, Event-Agenturen etc.</t>
  </si>
  <si>
    <t>1) Höchstens 20% der Gesamtprojektkosten oder maximal 100 TCHF.</t>
  </si>
  <si>
    <t>2) Falls vorhanden, Offerten über die Kostenzusammensetzung beilegen, damit die angegebenen Kosten nachvollziehbar sind.</t>
  </si>
  <si>
    <t>3) Kosten können nur angerechnet werden, wenn sie im Rahmen des Gesuchs bewilligt wurden und für die Realisierung des Projekts unabdingbar sind.</t>
  </si>
  <si>
    <t>weiter zu beachten:</t>
  </si>
  <si>
    <t>- Sofern aus dem Subcontracting ein immaterieller Wert (z.B. Software) entsteht, kann dies unter Umständen zu einem Investitionsbedarf führen.</t>
  </si>
  <si>
    <t>- Ob ein immaterieller Wert entsteht, hängt von verschiedenen Faktoren ab und muss die Finanzabteilung der jeweiligen Hochschule klären.</t>
  </si>
  <si>
    <t>VORGABEN FÜR PRAXISPARTNER</t>
  </si>
  <si>
    <t>Bei vielen "Calls" wird eine Vernetzung von DIZH-Partnerhochschulen mit gesellschaftlichen Akteur*innen (Praxispartner) gefordert.</t>
  </si>
  <si>
    <t>Daher ist es wichtig, den monetären Wert dieser Zusammenarbeit mit dem externen Praxispartner in den dafür vorgesehenen Zeilen anzugeben.</t>
  </si>
  <si>
    <t>Betreffend der Finanzierung gibt es momentan keine geltende Regelung und daher können diese Beträge nicht für die DIZH Gelder berücksichtigt werden.</t>
  </si>
  <si>
    <t>Das heisst die Hochschulen dürfen im Moment die "In-Kind Leistungen" der Praxispartner im Rahmen des DIZH Finanzreportings nicht inkludieren.</t>
  </si>
  <si>
    <t>Folglich wird im Blatt "DIZH Innovationsprogramm Kalk" der ermittelte Wert der Leistungen der involvierten Praxispartner vom Total der direkten Projektkosten subtrahiert.</t>
  </si>
  <si>
    <t>GERÄTE / ANLAGEN / INFRASTRUKTUR</t>
  </si>
  <si>
    <t>Beschaffungen von Geräten, Anlagen und Infrastrukturen welche für das Projekt unabdingbar sind und einen Nutzen von mindestens einem Jahr aufweisen.</t>
  </si>
  <si>
    <t xml:space="preserve">Schwellenwerte: </t>
  </si>
  <si>
    <t>UZH: 10 TCHF</t>
  </si>
  <si>
    <t>PHZH, ZHAW, ZHdK: 50 TCHF</t>
  </si>
  <si>
    <t>Anschaffungen welche diese Schwellenwerte übersteigen, müssen Hochschul-intern beschafft werden und können nicht mit DIZH Geldern finanziert werden.</t>
  </si>
  <si>
    <t>Hingegen dürfen Anschaffungen von Geräten &amp; Anlagen unterhalb dieses Schwellenwertes für den DIZH Kredit angegeben werden.</t>
  </si>
  <si>
    <t>Ausgaben für Miete von Geräten müssen ebenfalls angegeben werden.</t>
  </si>
  <si>
    <r>
      <rPr>
        <i/>
        <sz val="12"/>
        <color rgb="FF000000"/>
        <rFont val="Helvetica"/>
        <family val="2"/>
      </rPr>
      <t>Beispiele</t>
    </r>
    <r>
      <rPr>
        <sz val="12"/>
        <color rgb="FF000000"/>
        <rFont val="Helvetica"/>
        <family val="2"/>
      </rPr>
      <t>:</t>
    </r>
  </si>
  <si>
    <t>Laborgeräte, Maschinen, Instrumente, Werkzeuge, Hardware (inkl. Betriebssoftware), Drucker, Fahrzeuge, Mobiliar, Software, Lizenzen, Patente etc.</t>
  </si>
  <si>
    <t>Praxisnahe Beispiele für UZH:</t>
  </si>
  <si>
    <t>Beschaffung von "Oculus Quest" Umgebung: 8 TCHF. Kann durch DIZH Gelder finanziert werden.</t>
  </si>
  <si>
    <r>
      <t xml:space="preserve">Beschaffung 3D Drucker: Wert 30 TCHF. Muss von der UZH beschafft werden. </t>
    </r>
    <r>
      <rPr>
        <b/>
        <sz val="12"/>
        <color theme="1"/>
        <rFont val="Helvetica"/>
        <family val="2"/>
      </rPr>
      <t>Kein</t>
    </r>
    <r>
      <rPr>
        <sz val="12"/>
        <color theme="1"/>
        <rFont val="Helvetica"/>
        <family val="2"/>
      </rPr>
      <t xml:space="preserve"> Anspruch auf DIZH Gelder.</t>
    </r>
  </si>
  <si>
    <r>
      <t xml:space="preserve">Beschaffung von 10 Workstations: Wert je 5'000 CHF. --&gt; Gilt als Sammelbestellung und muss von der UZH beschafft werden. </t>
    </r>
    <r>
      <rPr>
        <b/>
        <sz val="12"/>
        <color theme="1"/>
        <rFont val="Helvetica"/>
        <family val="2"/>
      </rPr>
      <t>Kein</t>
    </r>
    <r>
      <rPr>
        <sz val="12"/>
        <color theme="1"/>
        <rFont val="Helvetica"/>
        <family val="2"/>
      </rPr>
      <t xml:space="preserve"> Anspruch auf DIZH Gelder.</t>
    </r>
  </si>
  <si>
    <r>
      <t xml:space="preserve">Eine SW-Plattform muss für das Projekt entwickelt werden. Kosten: 60 TCHF. --&gt; Wird als "immaterielle Anlage" deklariert und muss von der UZH finanziert werden. </t>
    </r>
    <r>
      <rPr>
        <b/>
        <sz val="12"/>
        <color theme="1"/>
        <rFont val="Helvetica"/>
        <family val="2"/>
      </rPr>
      <t>Kein</t>
    </r>
    <r>
      <rPr>
        <sz val="12"/>
        <color theme="1"/>
        <rFont val="Helvetica"/>
        <family val="2"/>
      </rPr>
      <t xml:space="preserve"> Anspruch auf DIZH Gelder.</t>
    </r>
  </si>
  <si>
    <t>Praxisnahe Beispiele für PHZH, ZHAW &amp; ZHdK:</t>
  </si>
  <si>
    <t>Beschaffung 3D Drucker: Wert 30 TCHF. Kann durch DIZH Gelder finanziert werden.</t>
  </si>
  <si>
    <t>Beschaffung von 10 Workstations: Wert je 5'000 CHF. Kann durch DIZH Gelder finanziert werden.</t>
  </si>
  <si>
    <r>
      <t xml:space="preserve">Eine SW-Plattform muss für das Projekt entwickelt werden. Kosten: 60 TCHF. --&gt; Wird als "immaterielle Anlage" deklariert und muss von der HS finanziert werden. </t>
    </r>
    <r>
      <rPr>
        <b/>
        <sz val="12"/>
        <color theme="1"/>
        <rFont val="Helvetica"/>
        <family val="2"/>
      </rPr>
      <t>Kein</t>
    </r>
    <r>
      <rPr>
        <sz val="12"/>
        <color theme="1"/>
        <rFont val="Helvetica"/>
        <family val="2"/>
      </rPr>
      <t xml:space="preserve"> Anspruch auf DIZH Gelder.</t>
    </r>
  </si>
  <si>
    <t>TIPP: Wenn Anlagen für ein Projekt benötigt werden, sollte vorgängig intern geklärt werden, ob die Anlage bereits Hochschul-intern verfügbar ist.</t>
  </si>
  <si>
    <t>KALKULATION OVERHEAD</t>
  </si>
  <si>
    <t>Der Overhead beträgt immer 20% der Gesamtprojektkosten!</t>
  </si>
  <si>
    <t>Die Kalkulation des Overheads ist bereits in der Kalkulation fest integriert.</t>
  </si>
  <si>
    <t>Erläuterung:</t>
  </si>
  <si>
    <t>kalkulierte Projektkosten: 80%</t>
  </si>
  <si>
    <t>+ Overhead: 20%</t>
  </si>
  <si>
    <t>= GESAMTPROJEKTKOSTEN: 100%</t>
  </si>
  <si>
    <t>INFOS ZU PROJEKT-FINANZIERUNG (ab Zeile 55)</t>
  </si>
  <si>
    <t>Finanzierungsnachweise der Gesamt-Projektkosten: Aufgeteilt auf DIZH Sonderkredit und einzubringende Eigenleistungen der Hochschulen (erforderliches Matching Fund).</t>
  </si>
  <si>
    <t>Vorgabe für den DIZH Sonderkredit:</t>
  </si>
  <si>
    <r>
      <t xml:space="preserve">1) </t>
    </r>
    <r>
      <rPr>
        <sz val="12"/>
        <color theme="1"/>
        <rFont val="Helvetica"/>
        <family val="2"/>
      </rPr>
      <t xml:space="preserve">Beantragte DIZH Gelder müssen mit mindestens 50% Eigenleistungs-Anteil gedeckt sein </t>
    </r>
    <r>
      <rPr>
        <sz val="12"/>
        <color rgb="FF000000"/>
        <rFont val="Helvetica"/>
        <family val="2"/>
      </rPr>
      <t>(siehe Auszug aus Konzept).</t>
    </r>
  </si>
  <si>
    <t>Einzubringende Eigenleistungen:</t>
  </si>
  <si>
    <t>Auflösung von Reserven</t>
  </si>
  <si>
    <t>Die Auflösung von Reserven steht für das Innovationsprogramm nicht zur Verfügung.</t>
  </si>
  <si>
    <t>Umschichtung aus bestehenden Erträgen</t>
  </si>
  <si>
    <t>a) Cash-Leistungen (verfügbares Geld um bestimmte Ausgaben tätigen zu können): </t>
  </si>
  <si>
    <t>-</t>
  </si>
  <si>
    <t>Freie universitäre Mittel des Lehrstuhls bzw. des Instituts (no earmarked funds) als Cash</t>
  </si>
  <si>
    <t>b) in-kind-Leistungen (eine bereits laufende Anstellung die möglicherweise auf das Projeke umgebucht werden kann): </t>
  </si>
  <si>
    <t xml:space="preserve">Personaleinsatz von Personen (Doktoranden, Post-Docs, Assistenten) bezahlt aus freien Mitteln des Lehrstuhls bzw. des Instituts; </t>
  </si>
  <si>
    <t>Monetarisiert durch jeweiligen Stundenansatz, wird vom jeweiligen Vorgesetzten bestätigt oder auch hinterlegtem Kostensplit auf das DIZH-Projekt</t>
  </si>
  <si>
    <t>Arbeitsleistung des Lehrstuhlinhabers/Professors (sofern es keine Drittmittelprofessur ist oder weiterverrechnet wird) ;</t>
  </si>
  <si>
    <t>Monetarisiert durch jeweiligen Stundenansatz, wird durch Antragsteller selbst bestätigt</t>
  </si>
  <si>
    <t>Eingeworbene/einzuwerbende Drittmittel</t>
  </si>
  <si>
    <t>Es wird jeweils das gesamte Drittmittel berücksichtigt (bzw. alle darauf verbuchten Ausgaben, sei es Betriebs- oder Personalaufwand)</t>
  </si>
  <si>
    <t>Folgende Drittmittel können verwendet werden: </t>
  </si>
  <si>
    <t>Drittmittel (no earmarked funds) mit direktem Bezug zum Projektthema (gemäss DIZH-Reglement)</t>
  </si>
  <si>
    <t>Drittmittel, die von Projektpartnern (z.B. Cashbeiträge von Praxispartnern) zur Verfügung gestellt werden und auf einem Drittmittelkonto landen.</t>
  </si>
  <si>
    <t>Drittmittel, bei denen der Geldgeber einer Umwidmung zugestimmt hat.</t>
  </si>
  <si>
    <t>Soll nur ein (teilweiser) Personaleinsatz von drittmittelfinanzierten Personen und nicht das gesamte Drittmittel berücksichtigt werden, gibt es folgende Möglichkeiten:</t>
  </si>
  <si>
    <t>Personaleinsatz von Personen (Doktoranden, Post-Docs, Assistenten) bezahlt aus Drittmittel mit direktem Bezug zum Projektthema;</t>
  </si>
  <si>
    <t>Monetarisiert durch jeweiligen Stundenansatz, wird vom jeweiligen Vorgesetzten bestätigt.</t>
  </si>
  <si>
    <t>Personaleinsatz von Personen (Doktoranden, Post-Docs, Assistenten) bezahlt aus Drittmittel, bei denen der Geldgeber einer Umwidmung zugestimmt hat;</t>
  </si>
  <si>
    <t>Personaleinsatz von (Stiftungs-/Drittmittel)Professuren; der Geldgeber muss der Umwidmung zugestimmt haben, sofern nicht bereits in der Stiftungsvereinbarung etc geregelt:</t>
  </si>
  <si>
    <t xml:space="preserve">Für ZHAW-Finanzierungsanteile gilt: Es sind mind. 6.6% der Gesamtkosten an eingeworbenen Drittmitteln nachzuweisen.  </t>
  </si>
  <si>
    <t xml:space="preserve">Auszug aus Konzept zum Innovationsprogramm: </t>
  </si>
  <si>
    <t>Die DIZH-Finanzierung im Innovationsprogramm muss auf der Ebene der Projekte im Verhältnis 50:50 aus anderweitigen Mitteln erbracht werden (Matching Funds, siehe OrgR Art. 26).</t>
  </si>
  <si>
    <t>Valide Eigenleistungen sind die Umschichtung bestehender Erträge der Hochschulen sowie die Neueinwerbung von Drittmitteln (siehe Aktennotiz der Bildungsdirektion vom 23. März 2020);</t>
  </si>
  <si>
    <t>die Auflösung von Reserven steht für das Innovationsprogramm ebenfalls zur Verfügung, siehe Aktennotiz vom 16.06.2020).</t>
  </si>
  <si>
    <t>DIZH CALCULATION GUIDE</t>
  </si>
  <si>
    <t>Topics</t>
  </si>
  <si>
    <t>Explanation</t>
  </si>
  <si>
    <t>Project name</t>
  </si>
  <si>
    <t>Personnel costs</t>
  </si>
  <si>
    <t>Material costs</t>
  </si>
  <si>
    <t>Practice partner</t>
  </si>
  <si>
    <t>Equipment/facilities/infrastructure</t>
  </si>
  <si>
    <t>Calculating overhead</t>
  </si>
  <si>
    <t>Information on project financing</t>
  </si>
  <si>
    <t>EXPLANATION OF THIS GUIDE</t>
  </si>
  <si>
    <t>PROJECT NAME</t>
  </si>
  <si>
    <t>cell 1A:</t>
  </si>
  <si>
    <t>Project description</t>
  </si>
  <si>
    <t>cell 1E:</t>
  </si>
  <si>
    <t>Planned start date</t>
  </si>
  <si>
    <t>cell 2A:</t>
  </si>
  <si>
    <t>Applicant (name, HS)</t>
  </si>
  <si>
    <t>cell 2E:</t>
  </si>
  <si>
    <t>duration in months</t>
  </si>
  <si>
    <t>cell 3A:</t>
  </si>
  <si>
    <t>Participating universities</t>
  </si>
  <si>
    <t>CALCULATION OF PERSONNEL COSTS</t>
  </si>
  <si>
    <t>Personnel costs UZH:</t>
  </si>
  <si>
    <t>Personnel category: DROP-DOWN of the personnel category according to UZH specifications.</t>
  </si>
  <si>
    <t xml:space="preserve">1) Auxiliary assistants </t>
  </si>
  <si>
    <t>Auxiliary assistants without bachelor’s degree:</t>
  </si>
  <si>
    <t>Auxiliary assistants with bachelor’s degree:</t>
  </si>
  <si>
    <t>2) PhD students:</t>
  </si>
  <si>
    <t>Task: Role within the project</t>
  </si>
  <si>
    <t>Months: Employee’s employment duration in months.</t>
  </si>
  <si>
    <t>Annual costs:</t>
  </si>
  <si>
    <t>Orange fields: The annual costs can be entered manually.</t>
  </si>
  <si>
    <t>The annual costs in relation to the selected employment level and the number of months.</t>
  </si>
  <si>
    <t>The total is transferred directly to "DIZH Budget Calculation” (lines 8 to 11).</t>
  </si>
  <si>
    <t>Personnel costs ZHAW:</t>
  </si>
  <si>
    <t>Personnel category: DROP-DOWN of the personnel category according to ZHAW specifications.</t>
  </si>
  <si>
    <t>Task: Role within the project.</t>
  </si>
  <si>
    <t>Hrs rate:</t>
  </si>
  <si>
    <t>The number of hours multiplied by the internal hourly rate.</t>
  </si>
  <si>
    <t>Personnel costs ZHdK:</t>
  </si>
  <si>
    <t>Personnel category: DROP-DOWN of the personnel category according to ZHdK specifications.</t>
  </si>
  <si>
    <t xml:space="preserve">White fields: The salary costs are entered automatically according to the selected personnel category. </t>
  </si>
  <si>
    <t>Orange fields: Annual costs can be entered manually.</t>
  </si>
  <si>
    <t>Personnel costs PHZH:</t>
  </si>
  <si>
    <t>Personnel category: DROP-DOWN of the personnel category, according to PHZH specifications.</t>
  </si>
  <si>
    <t>The following hourly rates apply (and multiplied by 1'900 hrs):</t>
  </si>
  <si>
    <t>SPECIFICATIONS FOR ALLOWABLE MATERIAL COSTS</t>
  </si>
  <si>
    <t>Explanation:</t>
  </si>
  <si>
    <t>Examples:</t>
  </si>
  <si>
    <t>Open Access costs, rental costs, insurance, advertising costs, printing costs, and so on.</t>
  </si>
  <si>
    <t>Principle:</t>
  </si>
  <si>
    <t>REQUIREMENTS FOR SUBCONTRACTING</t>
  </si>
  <si>
    <t>Programming, consulting, creating a web presence, event planning, and so forth.</t>
  </si>
  <si>
    <t>1) Maximized at 20% of the total project costs or 100 TCHF.</t>
  </si>
  <si>
    <t>Further note:</t>
  </si>
  <si>
    <t>REQUIREMENTS FOR PRACTICE PARTNERS</t>
  </si>
  <si>
    <t>Many "calls" require DIZH partner universities to network with social actors (practice partners).</t>
  </si>
  <si>
    <t>Therefore, it is important to indicate the monetary value of this cooperation with an external practice partner in the lines provided.</t>
  </si>
  <si>
    <t>In other words, universities are not currently allowed to include the "in-kind services" of practice partners in DIZH financial reporting.</t>
  </si>
  <si>
    <t>EQUIPMENT/FACILITIES/INFRASTRUCTURE</t>
  </si>
  <si>
    <t>Thresholds:</t>
  </si>
  <si>
    <t>Purchases exceeding these thresholds must be procured by the university and cannot be financed with DIZH funds.</t>
  </si>
  <si>
    <t>However, purchases of equipment and facilities below this threshold can receive DIZH credit.</t>
  </si>
  <si>
    <t>Expenditures on equipment rental must also be declared.</t>
  </si>
  <si>
    <t>Laboratory equipment, machinery, instruments, tools, hardware (incl. operating software), printers, vehicles, furniture, software, licences, patents, and so on.</t>
  </si>
  <si>
    <t>Practical examples for UZH:</t>
  </si>
  <si>
    <t>Practical examples for PHZH, ZHAW and ZHdK:</t>
  </si>
  <si>
    <t>Procurement of 10 workstations: CHF 5,000 each. Can be financed with DIZH funds.</t>
  </si>
  <si>
    <t>CALCULATING OVERHEAD</t>
  </si>
  <si>
    <t>The overhead always amounts to 20% of the total project costs!</t>
  </si>
  <si>
    <t>The overhead surcharge is a fixed calculatory surcharge per project.</t>
  </si>
  <si>
    <t>Calculated project costs: 80%</t>
  </si>
  <si>
    <t xml:space="preserve"> + overhead: 20%</t>
  </si>
  <si>
    <t xml:space="preserve"> = TOTAL PROJECT COSTS: 100%</t>
  </si>
  <si>
    <t>INFORMATION ON PROJECT FINANCING (from line 55)</t>
  </si>
  <si>
    <t>Requirement for DIZH special credit:</t>
  </si>
  <si>
    <t>Dissolution of reserves</t>
  </si>
  <si>
    <t>Reallocation from existing revenues</t>
  </si>
  <si>
    <t>a) Cash benefits (available money for certain expenditures):</t>
  </si>
  <si>
    <t>University funds used to support the chair or institute (no earmarked funds).</t>
  </si>
  <si>
    <t>b) In-kind services (an ongoing position that can be transferred to the project):</t>
  </si>
  <si>
    <t>(monetised by the respective hourly rate and confirmed by the respective supervisor) or cost split with the DIZH project;</t>
  </si>
  <si>
    <t>Third-party funds acquired/to be acquired</t>
  </si>
  <si>
    <t xml:space="preserve">Personnel deployment of persons (doctoral students, post-docs, assistants) paid from third-party funds with direct reference to the project topic, </t>
  </si>
  <si>
    <t>monetarised by their respective hourly rates and confirmed by their respective supervisors.</t>
  </si>
  <si>
    <t xml:space="preserve">Personnel deployment of persons (doctoral students, post-docs, assistants) paid from third-party funds for which the funder has agreed to a reallocation, </t>
  </si>
  <si>
    <t>monetised by the respective hourly rate and confirmed by respective supervisor.</t>
  </si>
  <si>
    <t>Excerpt from the concept for the innovation programme:</t>
  </si>
  <si>
    <t xml:space="preserve">DIZH funding in the innovation programme must be provided at the project level in a 50:50 ratio from other funds (matching funds, see OrgR Art. 26). </t>
  </si>
  <si>
    <t>Valid own contributions are the reallocation of existing income of the universities as well as the new acquisition of third-party funds (see Education Directorate memo of 23 March 2020);</t>
  </si>
  <si>
    <r>
      <t xml:space="preserve">You can enter numbers in the fields marked </t>
    </r>
    <r>
      <rPr>
        <b/>
        <i/>
        <sz val="12"/>
        <color theme="1"/>
        <rFont val="Helvetica"/>
        <family val="2"/>
      </rPr>
      <t>light orange</t>
    </r>
    <r>
      <rPr>
        <sz val="12"/>
        <color theme="1"/>
        <rFont val="Helvetica"/>
        <family val="2"/>
      </rPr>
      <t>.</t>
    </r>
  </si>
  <si>
    <r>
      <t xml:space="preserve">You can enter numbers in the fields marked </t>
    </r>
    <r>
      <rPr>
        <b/>
        <i/>
        <sz val="12"/>
        <color theme="1"/>
        <rFont val="Helvetica"/>
        <family val="2"/>
      </rPr>
      <t>light green</t>
    </r>
    <r>
      <rPr>
        <sz val="12"/>
        <color theme="1"/>
        <rFont val="Helvetica"/>
        <family val="2"/>
      </rPr>
      <t>.</t>
    </r>
  </si>
  <si>
    <t>--&gt; all other fields are locked for input.</t>
  </si>
  <si>
    <t>Calculated end date</t>
  </si>
  <si>
    <t>Calculated in years</t>
  </si>
  <si>
    <t>ZHAW</t>
  </si>
  <si>
    <t>ZHdK</t>
  </si>
  <si>
    <t>phzh</t>
  </si>
  <si>
    <t>comments (can be overwritten as desired)</t>
  </si>
  <si>
    <t>DETAIL</t>
  </si>
  <si>
    <t>CHF</t>
  </si>
  <si>
    <t>in %</t>
  </si>
  <si>
    <t>UZH</t>
  </si>
  <si>
    <t>PHZH</t>
  </si>
  <si>
    <t>UZH personnel (carried over from "Personnel costs)</t>
  </si>
  <si>
    <t>is taken over directly from the "Personnel costs" sheet</t>
  </si>
  <si>
    <t>ZHAW personnel (carried over from "Personnel costs)</t>
  </si>
  <si>
    <t>ZHdK personnel (carried over from "Personnel costs)</t>
  </si>
  <si>
    <t>PHZH personnel (carried over from "Personnel costs)</t>
  </si>
  <si>
    <t>…</t>
  </si>
  <si>
    <t>can be filled out as desired.</t>
  </si>
  <si>
    <t>additional lines: Mark line 17 and insert with 'ctrl c' and 'ctrl +'.</t>
  </si>
  <si>
    <t>TOTAL PERSONNEL INTERNAL</t>
  </si>
  <si>
    <t>additional lines: Mark line 25 and insert with 'ctrl c' and 'ctrl +'.</t>
  </si>
  <si>
    <t>TOTAL COST OF MATERIALS</t>
  </si>
  <si>
    <t>e.g. programming</t>
  </si>
  <si>
    <t>Line is example and can be overwritten. Ideally, a quotation is available.</t>
  </si>
  <si>
    <t>e.g. consulting fee</t>
  </si>
  <si>
    <t>e.g. webpage</t>
  </si>
  <si>
    <t>e.g. external event (runs via event agency)</t>
  </si>
  <si>
    <t>to write on and fill in yourself</t>
  </si>
  <si>
    <t>additional lines: Mark line 32 and insert with 'ctrl c' and 'ctrl +'.</t>
  </si>
  <si>
    <t>TOTAL SUBCONTRACTING</t>
  </si>
  <si>
    <t>additional lines: Mark line 39 and insert with 'ctrl c' and 'ctrl +'.</t>
  </si>
  <si>
    <t>TOTAL PRACTICE PARTNER</t>
  </si>
  <si>
    <t>e.g. laptops</t>
  </si>
  <si>
    <t>e.g. printers</t>
  </si>
  <si>
    <t xml:space="preserve">In the case of equipment procurement, clarify whether it is already available within the HS. </t>
  </si>
  <si>
    <t>additional lines: Mark line 47 and insert with 'ctrl c' and 'ctrl +'.</t>
  </si>
  <si>
    <t>TOTAL DEVICES / EQUIPMENT</t>
  </si>
  <si>
    <t>Assets below capitalisation threshold</t>
  </si>
  <si>
    <t>TOTAL PROJECT COSTS (with PP)</t>
  </si>
  <si>
    <t>minus practice partner</t>
  </si>
  <si>
    <t>TOTAL PROJECT COSTS (without PP)</t>
  </si>
  <si>
    <t>OVERHEAD (OH)</t>
  </si>
  <si>
    <t>TOTAL PROJECT COSTS INCL. OH</t>
  </si>
  <si>
    <t>PROJECT FUNDING:</t>
  </si>
  <si>
    <t>REQUIRED MATCHING FUNDS TOTAL</t>
  </si>
  <si>
    <t>MATCHING FUNDS COVERAGE:</t>
  </si>
  <si>
    <t>Overhead</t>
  </si>
  <si>
    <t>Own contributions to be made</t>
  </si>
  <si>
    <t>additional lines: Mark line 71 and insert with 'ctrl c' and 'ctrl +'.</t>
  </si>
  <si>
    <t>Dissolution of reserves (secured)</t>
  </si>
  <si>
    <t>additional lines: Mark line 78 and insert with 'ctrl c' and 'ctrl +'.</t>
  </si>
  <si>
    <t>Redeployment from existing income (secured)</t>
  </si>
  <si>
    <t>additional lines: Mark line 85 and insert with 'ctrl c' and 'ctrl +'.</t>
  </si>
  <si>
    <t>Third-party funds acquired/to be acquired (secured)</t>
  </si>
  <si>
    <t>TOTAL OWN CONTRIBUTIONS</t>
  </si>
  <si>
    <t>Calculation scheme UZH</t>
  </si>
  <si>
    <t>Calculation scheme ZHAW</t>
  </si>
  <si>
    <t>Calculation scheme ZHdK</t>
  </si>
  <si>
    <t>Calculation scheme PHZH</t>
  </si>
  <si>
    <t>HS</t>
  </si>
  <si>
    <t>Person</t>
  </si>
  <si>
    <t>Personnel category</t>
  </si>
  <si>
    <t>Task</t>
  </si>
  <si>
    <t>degree of employment</t>
  </si>
  <si>
    <t>months</t>
  </si>
  <si>
    <t>Annual costs</t>
  </si>
  <si>
    <t>Rows with dropdown menu in the "Personnel category" column</t>
  </si>
  <si>
    <t>The annual costs can be entered manually in these lines.</t>
  </si>
  <si>
    <t>Insert lines: Select line 17 (incl. dropdown menu) or line 22 (without dropdown menu) and insert another line with 'ctrl c' and 'ctrl +'.</t>
  </si>
  <si>
    <t>TOTAL PERSONNEL COSTS UZH</t>
  </si>
  <si>
    <t>Hrs Rate</t>
  </si>
  <si>
    <t>Insert lines: Select line 34 (incl. dropdown menu) or line 39 (without dropdown menu) and insert another line with 'ctrl c' and 'ctrl +'.</t>
  </si>
  <si>
    <t>TOTAL PERSONNEL COSTS ZHAW</t>
  </si>
  <si>
    <t>Insert lines: Select line 51 (incl. dropdown menu) or line 56 (without dropdown menu) and insert another line with 'ctrl c' and 'ctrl +'.</t>
  </si>
  <si>
    <t>TOTAL PERSONNEL COSTS ZHdK</t>
  </si>
  <si>
    <t>Insert lines: Select line 68 (incl. dropdown menu) or line 73 (without dropdown menu) and insert another line with 'ctrl c' and 'ctrl +'.</t>
  </si>
  <si>
    <t>TOTAL PERSONNEL COSTS PHZH</t>
  </si>
  <si>
    <t>offizielle Kostensätze der Personalkosten der UZH für 2023</t>
  </si>
  <si>
    <t>Personalkategorien Planung</t>
  </si>
  <si>
    <t>Pensum</t>
  </si>
  <si>
    <t>Mittelwert</t>
  </si>
  <si>
    <t>Soz.Lst</t>
  </si>
  <si>
    <t>inkl. Soz. leistungen</t>
  </si>
  <si>
    <t>Student assistant  without Bachelor (100% Pensum; LK10/LS03)</t>
  </si>
  <si>
    <t>Student assistant  WITH Bachelor (100% Pensum, LK 13/LS03)</t>
  </si>
  <si>
    <t xml:space="preserve">PhD  1. year (check perentage, given amount is for 100%) </t>
  </si>
  <si>
    <t xml:space="preserve">PhD 2. year (check perentage, given amount is for 100%) </t>
  </si>
  <si>
    <t xml:space="preserve">PhD 3. u. 4. year (check perentage, given amount is for 100%) </t>
  </si>
  <si>
    <t>Research assistant (100% Pensum, LK 17/LS03)</t>
  </si>
  <si>
    <t>Post-Docs (100% Pensum, LK 18/LS03)</t>
  </si>
  <si>
    <t>neu 80% bei gleichem Lohn. Somit werden sie günstiger bei einer 100% Hochrechnung</t>
  </si>
  <si>
    <t xml:space="preserve">Stundensätze für </t>
  </si>
  <si>
    <t>Jahresstunden</t>
  </si>
  <si>
    <t>Kosten pro Jahr</t>
  </si>
  <si>
    <t>Kosten pro Monat</t>
  </si>
  <si>
    <t>Kosten pro Tag</t>
  </si>
  <si>
    <t>Planung/Verrechnung</t>
  </si>
  <si>
    <t>für Planung</t>
  </si>
  <si>
    <t>in CHF</t>
  </si>
  <si>
    <t>bei 100% BG</t>
  </si>
  <si>
    <t>Prof</t>
  </si>
  <si>
    <t>Doz</t>
  </si>
  <si>
    <t>WiMa</t>
  </si>
  <si>
    <t>Wiss. Assistierende</t>
  </si>
  <si>
    <t>ATP</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</si>
  <si>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</si>
  <si>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</si>
  <si>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</si>
  <si>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</si>
  <si>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</si>
  <si>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</si>
  <si>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</si>
  <si>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</si>
  <si>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</si>
  <si>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</si>
  <si>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</si>
  <si>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</si>
  <si>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</si>
  <si>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ZHdK vorhanden</t>
  </si>
  <si>
    <t>benötigt</t>
  </si>
  <si>
    <t>DIZH-Institution</t>
  </si>
  <si>
    <t>overhead (vorhanden)</t>
  </si>
  <si>
    <t>Faktoren</t>
  </si>
  <si>
    <t>Other employees WITHOUT Bachelor (100% Pensum; LK10/LS03-11)</t>
  </si>
  <si>
    <t>Other employees WITH Bachelor (100% Pensum, LK 13/LS03-11)</t>
  </si>
  <si>
    <t>Doctoral students 1st year (60% Pensum)</t>
  </si>
  <si>
    <t>Doctoral students 2nd year (60% Pensum)</t>
  </si>
  <si>
    <t>Doctoral students 3rd and 4th years (60% Pensum)</t>
  </si>
  <si>
    <t>f</t>
  </si>
  <si>
    <t>Hilfsassistenzen</t>
  </si>
  <si>
    <t>Lohnklasse 10 mit LS 3 - 11</t>
  </si>
  <si>
    <t>Doktoranden</t>
  </si>
  <si>
    <t>Post-Docs</t>
  </si>
  <si>
    <t>Lohnklasse 18/03</t>
  </si>
  <si>
    <t>SOZ.LSTG IN %</t>
  </si>
  <si>
    <t>Assisting (100% Pensum, LK 17/LS03)</t>
  </si>
  <si>
    <t>4*42 Selbstausbildungszeit wird noch abgezogen</t>
  </si>
  <si>
    <t>Research assistants</t>
  </si>
  <si>
    <t>Employee</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</si>
  <si>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</si>
  <si>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</si>
  <si>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</si>
  <si>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</si>
  <si>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</si>
  <si>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</si>
  <si>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</si>
  <si>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</si>
  <si>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SNF ist mit Istlöhnen</t>
  </si>
  <si>
    <t>std</t>
  </si>
  <si>
    <t>Wochenb</t>
  </si>
  <si>
    <t>Wochen Ferien</t>
  </si>
  <si>
    <t>Feiertage</t>
  </si>
  <si>
    <t>Arbeitstage</t>
  </si>
  <si>
    <t>Ass.</t>
  </si>
  <si>
    <t>ATP A</t>
  </si>
  <si>
    <t>ATP B</t>
  </si>
  <si>
    <t>ATP C</t>
  </si>
  <si>
    <t>ATP D</t>
  </si>
  <si>
    <t>ATP E</t>
  </si>
  <si>
    <t>Kostensätze ZHAW 2021</t>
  </si>
  <si>
    <t>gültig ab 01.01.2021 (Basis für Budget 2021)</t>
  </si>
  <si>
    <t>pro Stunde; Angaben in CHF</t>
  </si>
  <si>
    <t>unverändert gegenüber 2020</t>
  </si>
  <si>
    <t xml:space="preserve">
Personalkategorie</t>
  </si>
  <si>
    <t xml:space="preserve">Lohnintervall (in KCHF)
</t>
  </si>
  <si>
    <t>C [&lt;130']</t>
  </si>
  <si>
    <t>D [130'-170']</t>
  </si>
  <si>
    <t>E [&gt;170']</t>
  </si>
  <si>
    <r>
      <t>Dozierende / Lehrbeauftragte</t>
    </r>
    <r>
      <rPr>
        <vertAlign val="superscript"/>
        <sz val="12"/>
        <color theme="1"/>
        <rFont val="Arial"/>
        <family val="2"/>
      </rPr>
      <t xml:space="preserve"> 3)</t>
    </r>
  </si>
  <si>
    <r>
      <t>intern</t>
    </r>
    <r>
      <rPr>
        <vertAlign val="superscript"/>
        <sz val="12"/>
        <color theme="1"/>
        <rFont val="Arial"/>
        <family val="2"/>
      </rPr>
      <t xml:space="preserve"> 1)</t>
    </r>
  </si>
  <si>
    <r>
      <t>extern</t>
    </r>
    <r>
      <rPr>
        <i/>
        <vertAlign val="superscript"/>
        <sz val="12"/>
        <color theme="1"/>
        <rFont val="Arial"/>
        <family val="2"/>
      </rPr>
      <t xml:space="preserve"> 2)</t>
    </r>
  </si>
  <si>
    <t>B [&lt;90']</t>
  </si>
  <si>
    <t>C [90'-130']</t>
  </si>
  <si>
    <t>D [&gt;130']</t>
  </si>
  <si>
    <t>Wiss. Mitarbeitende</t>
  </si>
  <si>
    <t>Angestellte</t>
  </si>
  <si>
    <t>A [1 Kostensatz]</t>
  </si>
  <si>
    <t>Praktikanten / Lernende</t>
  </si>
  <si>
    <r>
      <rPr>
        <vertAlign val="superscript"/>
        <sz val="10"/>
        <color theme="1"/>
        <rFont val="Arial"/>
        <family val="2"/>
      </rPr>
      <t xml:space="preserve">1) </t>
    </r>
    <r>
      <rPr>
        <sz val="12"/>
        <color theme="1"/>
        <rFont val="Calibri"/>
        <family val="2"/>
        <scheme val="minor"/>
      </rPr>
      <t>intern = Kostensätze ohne Gemeinkostenzuschlag; für interne Stundenverrechnungen</t>
    </r>
  </si>
  <si>
    <r>
      <rPr>
        <i/>
        <vertAlign val="superscript"/>
        <sz val="10"/>
        <color theme="1"/>
        <rFont val="Arial"/>
        <family val="2"/>
      </rPr>
      <t xml:space="preserve">2) </t>
    </r>
    <r>
      <rPr>
        <i/>
        <sz val="10"/>
        <color theme="1"/>
        <rFont val="Arial"/>
        <family val="2"/>
      </rPr>
      <t>extern = Kostensätze mit Gemeinkostenzuschlag; Richtwerte für externe Stundenverrechnungen und Kalkulationen</t>
    </r>
  </si>
  <si>
    <r>
      <rPr>
        <vertAlign val="superscript"/>
        <sz val="10"/>
        <color theme="1"/>
        <rFont val="Arial"/>
        <family val="2"/>
      </rPr>
      <t xml:space="preserve">3) </t>
    </r>
    <r>
      <rPr>
        <sz val="12"/>
        <color theme="1"/>
        <rFont val="Calibri"/>
        <family val="2"/>
        <scheme val="minor"/>
      </rPr>
      <t>unter Berücksichtigung der Pauschale für Fortbildung &amp; allg. Hochschulaufgaben</t>
    </r>
  </si>
  <si>
    <r>
      <rPr>
        <b/>
        <sz val="10"/>
        <color rgb="FF0070C0"/>
        <rFont val="Arial"/>
        <family val="2"/>
      </rPr>
      <t>blau/fett</t>
    </r>
    <r>
      <rPr>
        <sz val="12"/>
        <color theme="1"/>
        <rFont val="Calibri"/>
        <family val="2"/>
        <scheme val="minor"/>
      </rPr>
      <t xml:space="preserve"> = Richtgrössen für die jeweilige Personalkategorie; Verwendung in der Budgetierung und für (Projekt-)Kalkulationen</t>
    </r>
  </si>
  <si>
    <t>=&gt; Lohnintervall, in dem erfahrungsgemäss die grösste Anzahl von Mitarbeitenden zu finden ist</t>
  </si>
  <si>
    <t>Vorschläge</t>
  </si>
  <si>
    <t>Wer</t>
  </si>
  <si>
    <t>was</t>
  </si>
  <si>
    <t>Kommentar ds</t>
  </si>
  <si>
    <t>Status</t>
  </si>
  <si>
    <t>Roberto Sala</t>
  </si>
  <si>
    <t>nur direkte Kosten</t>
  </si>
  <si>
    <t>ist meiner Meinung nach kein Thema</t>
  </si>
  <si>
    <t>erledigt</t>
  </si>
  <si>
    <t>Praxispartner separat wie eine eigenständige Einheit.</t>
  </si>
  <si>
    <t>vermutlich nein, weil der Praxispartner von einer HS finanziert werden muss</t>
  </si>
  <si>
    <t>Personal-Kosten: Wie können Personal Kosten kalkuiert werden</t>
  </si>
  <si>
    <t>Vorschlag ist gemacht</t>
  </si>
  <si>
    <t>Véronique Planchamp</t>
  </si>
  <si>
    <t>Information wenn ZHdK als Partner-HS involviert ist</t>
  </si>
  <si>
    <t>Prozess erarbeiten mit Rebecca</t>
  </si>
  <si>
    <t>pendent</t>
  </si>
  <si>
    <t>Bestätigungsschreiben später als Budget einreichen</t>
  </si>
  <si>
    <t>vermutlich nein</t>
  </si>
  <si>
    <t>Julian, Manuel</t>
  </si>
  <si>
    <t>Zellen schützen</t>
  </si>
  <si>
    <t>wird gemacht</t>
  </si>
  <si>
    <t>Erklärungen</t>
  </si>
  <si>
    <t>Daniel Schuler</t>
  </si>
  <si>
    <t>In-Kind Leistungen: Wie weiter?</t>
  </si>
  <si>
    <t>Wird abgeklärt wie es die HS buchen können. Anschliessend für DIZH anschauen</t>
  </si>
  <si>
    <t>Personal: Kostensätze</t>
  </si>
  <si>
    <t>ZHdK: ok; ZHAW: ok; UZH: pendent; PHZH: pendent</t>
  </si>
  <si>
    <t>Template ZHdK</t>
  </si>
  <si>
    <t>wird pro Zeile eruiert ob Budget vorhanden ist? Nicht nur vom Total?</t>
  </si>
  <si>
    <t>Investitionen</t>
  </si>
  <si>
    <t>Erklären wie eingeben und Finanzierung erklären</t>
  </si>
  <si>
    <t>Matching Funds</t>
  </si>
  <si>
    <t>Erläuterungen zu klären wie detailliert. Abhängig von PP und Invest</t>
  </si>
  <si>
    <t>Personal Kosten</t>
  </si>
  <si>
    <t>manuelle Eingabe: Wie macht dies der Forscher? Std-Sätze? Jahreslohn?</t>
  </si>
  <si>
    <t>Wegleitung: Geräte / Anlage</t>
  </si>
  <si>
    <t>Beispiele für Investition die für Forscher verständlich ist</t>
  </si>
  <si>
    <t>Wie integrieren? Hab es momentan vom Total abgezogen</t>
  </si>
  <si>
    <t>Wegleitung: einzubringende EL</t>
  </si>
  <si>
    <t>Beispiele pro Kategorie die nachvollziehbar sind</t>
  </si>
  <si>
    <t>Übersetzung Englisch</t>
  </si>
  <si>
    <t>1) deepl 2) https://proofreading.org/</t>
  </si>
  <si>
    <t>Formel für Matching: =WENN((B56/2)&gt; 250000; 250000; B56/2)</t>
  </si>
  <si>
    <t>ZHAW:</t>
  </si>
  <si>
    <t>Cash Zuwendung durch Praxispartner (zusätzlich zur In-Kind Leistung)</t>
  </si>
  <si>
    <t>Cash Zuwendung durch Oranisationseinheit (z.B. Überbleibsel aus Fund eines anderen Projektes)</t>
  </si>
  <si>
    <t>Benutzung eines Projektgewinnes eines thematisch vergleichbaren Projektes.</t>
  </si>
  <si>
    <r>
      <t>REQUIRED DIZH FUNDS (50% OF PC)</t>
    </r>
    <r>
      <rPr>
        <b/>
        <sz val="12"/>
        <color rgb="FFFF0000"/>
        <rFont val="Arial Black"/>
        <family val="2"/>
      </rPr>
      <t xml:space="preserve"> </t>
    </r>
    <r>
      <rPr>
        <sz val="10"/>
        <color theme="1"/>
        <rFont val="Arial Black"/>
        <family val="2"/>
      </rPr>
      <t>*Transfer value from B65 to Selectus</t>
    </r>
  </si>
  <si>
    <r>
      <t>MATCHING FUNDS TOTAL *</t>
    </r>
    <r>
      <rPr>
        <sz val="10"/>
        <color theme="1"/>
        <rFont val="Arial Black"/>
        <family val="2"/>
      </rPr>
      <t>Transfer value from B69 to Selectus, if C95 = 100%</t>
    </r>
  </si>
  <si>
    <r>
      <t>TOTAL PROJECT COST</t>
    </r>
    <r>
      <rPr>
        <sz val="10"/>
        <color theme="1"/>
        <rFont val="Arial"/>
        <family val="2"/>
      </rPr>
      <t xml:space="preserve"> *Transfer value from B64 to Selectus</t>
    </r>
  </si>
  <si>
    <t>There are separate columns for each participating university; PHZH: column E, UZH: column H, ZHAW: column K, ZHdK: column N.</t>
  </si>
  <si>
    <t>Information on the project must be entered in cells 1A - 4A.</t>
  </si>
  <si>
    <t>Planned starting date</t>
  </si>
  <si>
    <t>cells 1K and 2K:  automatic calculation</t>
  </si>
  <si>
    <t>According to UZH classification guidelines: 80% workload. The annual salaries (incl. 14.5 % social benefits) are as follows:</t>
  </si>
  <si>
    <t>All other personnel categories can be entered manually in the lines provided.</t>
  </si>
  <si>
    <t>Auxiliary assistants without bachelor’s degree (100% Pensum; LK10/LS03-11)</t>
  </si>
  <si>
    <t>Auxiliary assistants with bachelor’s degree (100% Pensum, LK 13/LS03-11)</t>
  </si>
  <si>
    <t>Doctoral students 1st year (generally 80% Pensum)</t>
  </si>
  <si>
    <t>Assistant (at least 50% Pensum, LK 17/LS03)</t>
  </si>
  <si>
    <t>Research Assistant (100% Pensum, LK 17/LS03)</t>
  </si>
  <si>
    <t>Doctoral students 2nd year (generally 80% Pensum)</t>
  </si>
  <si>
    <t>Doctoral students 3rd and 4th year (generally 80% Pensum)</t>
  </si>
  <si>
    <t>The workload must be adjusted in column E. Mostly: 80%!</t>
  </si>
  <si>
    <t>In each case, all third-party funds are taken into account (or all expenses booked to them, whether operating or personnel expenses)</t>
  </si>
  <si>
    <t>The following third-party funds can be used:</t>
  </si>
  <si>
    <t>The release of reserves is also available for the innovation program, see file note dated 16.06.2020).</t>
  </si>
  <si>
    <t>Total number of hours (for entire project duration)</t>
  </si>
  <si>
    <t>ATP A (LK 21-25)</t>
  </si>
  <si>
    <t>ATP B (LK 16 -20</t>
  </si>
  <si>
    <t>ATP C (LK 10-15)</t>
  </si>
  <si>
    <t>ATP D (LK 1-9)</t>
  </si>
  <si>
    <t>Professor III (LK 24-26)</t>
  </si>
  <si>
    <t>Professor II (LK 23)</t>
  </si>
  <si>
    <t>Professors I (LK 22)</t>
  </si>
  <si>
    <t>Teaching and research staff III (LK 23-24)</t>
  </si>
  <si>
    <t>Teaching and research staff II (LK 20-22)</t>
  </si>
  <si>
    <t>Teaching and research staff I (LK 17-19)</t>
  </si>
  <si>
    <t>Ass. (LK 15-17)</t>
  </si>
  <si>
    <t>Trainees and learners (LK 12/99)</t>
  </si>
  <si>
    <t>Offizielle Personal Kostensätze der PHZH für das Jahr 2025</t>
  </si>
  <si>
    <t>offizielle Kostensätze der Personalkosten der UZH für 2025</t>
  </si>
  <si>
    <t>Professor (PROF) / LFP3 DOZ</t>
  </si>
  <si>
    <t>LFP2 DOZ</t>
  </si>
  <si>
    <t>LFP1 WIMA</t>
  </si>
  <si>
    <t>offizielle Personal Kostensätze der ZHdK für das Jahr 2024</t>
  </si>
  <si>
    <t>The Excel calculation sheet "DIZH Budget Calculation" must be completed to ensure that the project budget is calculated uniformly according to the valid requirements.</t>
  </si>
  <si>
    <t>If applicable, a row may refer to multiple universities.</t>
  </si>
  <si>
    <r>
      <t xml:space="preserve">The sheet is protected but not password-protected; if necessary, sheet protection can be removed. Cells marked in </t>
    </r>
    <r>
      <rPr>
        <b/>
        <sz val="12"/>
        <color theme="1"/>
        <rFont val="Helvetica"/>
        <family val="2"/>
      </rPr>
      <t>orange</t>
    </r>
    <r>
      <rPr>
        <sz val="12"/>
        <color theme="1"/>
        <rFont val="Helvetica"/>
        <family val="2"/>
      </rPr>
      <t>, however, can be filled in.</t>
    </r>
  </si>
  <si>
    <t>Each university has a calculation window with 12 lines. The first 6 rows contain fixed standard cost rates, while the last 6 rows can be overwritten as needed.</t>
  </si>
  <si>
    <t>Person: Name of the employee. This is not relevant for DIZH and does not need to be filled in, but it may be useful for the applicant.</t>
  </si>
  <si>
    <t>Salary class 10, salary levels 03, with an annual salary of CHF 75'254 with a 100% workload (incl. 14% social benefits).</t>
  </si>
  <si>
    <t>Salary class 10, salary levels 03. CHF 87'153 for an annual salary with a 100% workload (incl. 14% social benefits).</t>
  </si>
  <si>
    <t>Doctoral students 1st year -&gt; CHF 72'140/ With 80% workload: CHF 57'712.</t>
  </si>
  <si>
    <t>PhD students 2nd year -&gt; CHF 74'441 / With 80% workload: CHF 59'552.</t>
  </si>
  <si>
    <t>Doctoral students 3rd and 4th year -&gt; CHF 76'740/ With 80% workload: CHF 61'392.</t>
  </si>
  <si>
    <t>3) Research Assistant: Salary class 17 with salary level 03: Annual salary (incl. 15% social benefits): CHF 111'113 with 100% workload.</t>
  </si>
  <si>
    <t>Post Docs: Salary class 18 with salary level 03, resulting in an annual salary (incl. 15 % social benefits) of CHF 119'438 with a 100% workload.</t>
  </si>
  <si>
    <t>Degree of employment: The employee's workload in the project (%).</t>
  </si>
  <si>
    <t>White fields: The wage costs are automatically transferred according to the selected personnel category.</t>
  </si>
  <si>
    <t>Annual costs adjusted for the selected employment percentage and duration in months.</t>
  </si>
  <si>
    <t>The total is automatically transferred to "DIZH Budget Calculation” (lines 8 to 11).</t>
  </si>
  <si>
    <t>Calculated personnel expenses</t>
  </si>
  <si>
    <t>White fields: Internal cost rates according to the selected personnel category. =&gt; Salary range in which experience has shown that the largest number of employees are typically found.</t>
  </si>
  <si>
    <t>Orange fields: Cost rates can be entered manually.</t>
  </si>
  <si>
    <t>Calculated personnel expenses:</t>
  </si>
  <si>
    <t>Prof. / Teaching and Research Staff 3:  105 CHF</t>
  </si>
  <si>
    <t>Teaching and Research Staff 2: 90 CHF</t>
  </si>
  <si>
    <t>Teaching and Research Staff 1: 65 CHF</t>
  </si>
  <si>
    <t>ATP employee: 65 CHF</t>
  </si>
  <si>
    <t>All fields in column A (rows 23 to 28) can be overwritten and renamed as needed. Please provide as accurate and clear labels as possible.</t>
  </si>
  <si>
    <t>Expenses: e.g., travel costs for conference visits, costs for inviting speakers to workshops, catering expenses, or other related costs.</t>
  </si>
  <si>
    <t>1) There are no threshold values for eligible material costs.</t>
  </si>
  <si>
    <t>2) Costs can only be claimed if they were approved as part of the application and are essential for the realization of the project.</t>
  </si>
  <si>
    <t>3) Only include costs that are verifiable.</t>
  </si>
  <si>
    <t>4) Do not create reserve items!</t>
  </si>
  <si>
    <t>Expenses for 'Subcontracting' contracts must be separated from material costs.</t>
  </si>
  <si>
    <t>A subcontractor is typically an external company that performs work for the DIZH project that cannot be carried out internally by the university.</t>
  </si>
  <si>
    <t>2) If available, attach quotes detailing the cost breakdown so that the stated costs are verifiable.</t>
  </si>
  <si>
    <t>3) Costs can only be claimed if they were approved as part of the application and are essential for the realization of the project.</t>
  </si>
  <si>
    <t>-If an intangible asset (e.g., software) is created from subcontracting, this may lead to an investment requirement.</t>
  </si>
  <si>
    <t>With regard to funding, there is currently no applicable regulation, and therefore these amounts cannot be considered for the DIZH funds.</t>
  </si>
  <si>
    <t>Consequently, in the 'DIZH Budget Calculation' sheet, the determined value of the services provided by the involved practice partners is subtracted from the total direct project costs.</t>
  </si>
  <si>
    <t>Equipment, installations, and infrastructure essential to the project with a minimum useful life of one year are eligible for funding.</t>
  </si>
  <si>
    <t>UZH: New capitalization threshold as of 01.01.2025: 50 TCHF for tangible assets (e.g., laboratory equipment, machines, IT hardware) and 200 TCHF for intangible assets (e.g., software).</t>
  </si>
  <si>
    <t>Procurement of "Oculus Quest" environment: 8 TCHF. Can be financed  with DIZH funds.</t>
  </si>
  <si>
    <t>Procurement of 3D printer: Value 30,000 CHF. Can be financed with DIZH funds.</t>
  </si>
  <si>
    <t>Procurement of 10 workstations: CHF 6,000 each. --&gt; This order is considered a collective order and must be financed by UZH. No entitlement to DIZH funds.</t>
  </si>
  <si>
    <t>Development of an essential software platform for the project: 220 TCHF. --&gt; This platform must be classified as  an "intangible asset" and financed by the HS.  No entitlement to DIZH funds.</t>
  </si>
  <si>
    <t>Development of an essential software platform for the project: 60 TCHF. --&gt; This platform must be classified as  an "intangible asset" and financed by the HS.  No entitlement to DIZH funds.</t>
  </si>
  <si>
    <t>Prof. / Teaching and Research Staff 3</t>
  </si>
  <si>
    <t>Teaching and Research Staff 2</t>
  </si>
  <si>
    <t>Teaching and Research Staff 1</t>
  </si>
  <si>
    <t>This guideline provides applicants with the applicable rules and important explanations for each section.</t>
  </si>
  <si>
    <t>This column breakdown is required to show funding by university individually.</t>
  </si>
  <si>
    <t>NOTE: Most of the explanations and clarifications noted here are also stored as comments in the calculation sheet (cells with a red triangle).</t>
  </si>
  <si>
    <t>Personnel costs are recorded in the separate 'Personnel Costs' sheet, and the totals for each university are automatically transferred to the 'DIZH Budget Calculation' sheet.</t>
  </si>
  <si>
    <t>Since each university uses a different approach for calculating personnel costs, separate explanations are provided for each university.</t>
  </si>
  <si>
    <t>For UZH staff, only three categories are available in the DROP-DOWN menu:</t>
  </si>
  <si>
    <t>Hrs: Hours devoted for the project by the staff member (e.g. according to the project plan).</t>
  </si>
  <si>
    <t>- Whether an intangible asset is created depends on various factors, and this has to be clarified by the finance department of the respective university.</t>
  </si>
  <si>
    <t>The overhead calculation is already built into the budget calculations and is automatically computed correctly.</t>
  </si>
  <si>
    <t>A project incurs 25% overhead on the primary funds. This corresponds to 20% of the total project costs (including overhead) and is independent of the financing structure.</t>
  </si>
  <si>
    <t>Proof of financing for total project costs: split between DIZH special credit and university contributions (required matching funds).</t>
  </si>
  <si>
    <t>DIZH funds applied for must be covered by at least 50% own contribution. Of this, 20% is fixed overhead, 30% must be contributed by the applicant (see excerpt from concept).</t>
  </si>
  <si>
    <t>Reserve dissolution typically requires approval at the university management level.</t>
  </si>
  <si>
    <t>Personnel deployment (doctoral students, post-docs, assistants) fully funded by the chair or institute</t>
  </si>
  <si>
    <t xml:space="preserve">Work performed by the chair holder/professor (if the position is not a third-party funded professorship or charged to) </t>
  </si>
  <si>
    <t>(monetised by the respective hourly rate, to be confirmed by the applicant).</t>
  </si>
  <si>
    <t>Third-party funds provided by project partners (e.g., cash contributions from practice partners) that are deposited in a third-party funds account.</t>
  </si>
  <si>
    <t>Third-party funds (non-earmarked funds) provided with direct reference to the project topic (according to DIZH regulations).</t>
  </si>
  <si>
    <t>Third-party funds for which the funder has agreed to reallocation.</t>
  </si>
  <si>
    <t>If partial deployment of personnel financed by third-party funding is to be utilized, the following options exist:</t>
  </si>
  <si>
    <t>Personnel assignment of endowed/third-party funded professorships, where the donor must have agreed to the reassignment if not already regulated in the endowment agreement:</t>
  </si>
  <si>
    <t>For ZHAW: At least 6.6% of the total costs must be in the form of acquired third-party funds.</t>
  </si>
  <si>
    <t>Missing own contributions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</si>
</sst>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s>
  <fonts count="83">
    <font>
      <sz val="12"/>
      <color theme="1"/>
      <name val="Calibri"/>
      <family val="2"/>
      <scheme val="minor"/>
    </font>
    <font>
      <sz val="10"/>
      <color theme="1"/>
      <name val="Arial"/>
      <family val="2"/>
    </font>
    <font>
      <sz val="12"/>
      <color theme="1"/>
      <name val="Calibri"/>
      <family val="2"/>
      <scheme val="minor"/>
    </font>
    <font>
      <b/>
      <sz val="12"/>
      <color theme="1"/>
      <name val="Calibri"/>
      <family val="2"/>
      <scheme val="minor"/>
    </font>
    <font>
      <sz val="8"/>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i/>
      <sz val="10"/>
      <color rgb="FF000000"/>
      <name val="+mn-lt"/>
      <charset val="1"/>
    </font>
    <font>
      <u/>
      <sz val="12"/>
      <color theme="10"/>
      <name val="Calibri"/>
      <family val="2"/>
      <scheme val="minor"/>
    </font>
    <font>
      <sz val="10"/>
      <color theme="1"/>
      <name val="Arial"/>
      <family val="2"/>
    </font>
    <font>
      <b/>
      <sz val="14"/>
      <color theme="1"/>
      <name val="Arial"/>
      <family val="2"/>
    </font>
    <font>
      <i/>
      <sz val="10"/>
      <color theme="1"/>
      <name val="Arial"/>
      <family val="2"/>
    </font>
    <font>
      <i/>
      <sz val="9"/>
      <name val="Arial"/>
      <family val="2"/>
    </font>
    <font>
      <sz val="10"/>
      <name val="Arial"/>
      <family val="2"/>
    </font>
    <font>
      <b/>
      <sz val="9"/>
      <name val="Arial"/>
      <family val="2"/>
    </font>
    <font>
      <b/>
      <sz val="9"/>
      <color theme="1"/>
      <name val="Arial"/>
      <family val="2"/>
    </font>
    <font>
      <sz val="12"/>
      <color theme="1"/>
      <name val="Arial"/>
      <family val="2"/>
    </font>
    <font>
      <vertAlign val="superscript"/>
      <sz val="12"/>
      <color theme="1"/>
      <name val="Arial"/>
      <family val="2"/>
    </font>
    <font>
      <b/>
      <sz val="12"/>
      <color rgb="FF0070C0"/>
      <name val="Arial"/>
      <family val="2"/>
    </font>
    <font>
      <i/>
      <sz val="12"/>
      <color theme="1"/>
      <name val="Arial"/>
      <family val="2"/>
    </font>
    <font>
      <i/>
      <vertAlign val="superscript"/>
      <sz val="12"/>
      <color theme="1"/>
      <name val="Arial"/>
      <family val="2"/>
    </font>
    <font>
      <b/>
      <i/>
      <sz val="12"/>
      <color rgb="FF0070C0"/>
      <name val="Arial"/>
      <family val="2"/>
    </font>
    <font>
      <vertAlign val="superscript"/>
      <sz val="10"/>
      <color theme="1"/>
      <name val="Arial"/>
      <family val="2"/>
    </font>
    <font>
      <i/>
      <vertAlign val="superscript"/>
      <sz val="10"/>
      <color theme="1"/>
      <name val="Arial"/>
      <family val="2"/>
    </font>
    <font>
      <b/>
      <sz val="10"/>
      <color rgb="FF0070C0"/>
      <name val="Arial"/>
      <family val="2"/>
    </font>
    <font>
      <sz val="10"/>
      <color theme="1"/>
      <name val="Calibri"/>
      <family val="2"/>
      <scheme val="minor"/>
    </font>
    <font>
      <b/>
      <sz val="10"/>
      <color theme="1"/>
      <name val="HelveticaNeueLT Com 55 Roman"/>
      <family val="2"/>
    </font>
    <font>
      <sz val="12"/>
      <color theme="1"/>
      <name val="Helvetica"/>
      <family val="2"/>
    </font>
    <font>
      <b/>
      <sz val="12"/>
      <color theme="1"/>
      <name val="Helvetica"/>
      <family val="2"/>
    </font>
    <font>
      <u/>
      <sz val="12"/>
      <color theme="10"/>
      <name val="Helvetica"/>
      <family val="2"/>
    </font>
    <font>
      <i/>
      <sz val="12"/>
      <color theme="1"/>
      <name val="Helvetica"/>
      <family val="2"/>
    </font>
    <font>
      <sz val="12"/>
      <name val="Helvetica"/>
      <family val="2"/>
    </font>
    <font>
      <b/>
      <sz val="12"/>
      <color rgb="FF000000"/>
      <name val="Helvetica"/>
      <family val="2"/>
    </font>
    <font>
      <sz val="12"/>
      <color rgb="FF000000"/>
      <name val="Helvetica"/>
      <family val="2"/>
    </font>
    <font>
      <i/>
      <sz val="12"/>
      <color rgb="FF000000"/>
      <name val="Helvetica"/>
      <family val="2"/>
    </font>
    <font>
      <b/>
      <i/>
      <sz val="12"/>
      <color theme="1"/>
      <name val="Helvetica"/>
      <family val="2"/>
    </font>
    <font>
      <sz val="10"/>
      <color theme="1"/>
      <name val="Helvetica"/>
      <family val="2"/>
    </font>
    <font>
      <sz val="8"/>
      <color theme="1"/>
      <name val="Helvetica"/>
      <family val="2"/>
    </font>
    <font>
      <b/>
      <sz val="8"/>
      <color theme="1"/>
      <name val="Helvetica"/>
      <family val="2"/>
    </font>
    <font>
      <b/>
      <sz val="10"/>
      <color theme="1"/>
      <name val="Helvetica"/>
      <family val="2"/>
    </font>
    <font>
      <b/>
      <i/>
      <sz val="10"/>
      <color rgb="FF000000"/>
      <name val="+mn-lt"/>
      <charset val="1"/>
    </font>
    <font>
      <b/>
      <i/>
      <sz val="12"/>
      <color rgb="FF000000"/>
      <name val="Helvetica"/>
      <family val="2"/>
    </font>
    <font>
      <b/>
      <sz val="10"/>
      <name val="HelveticaNeueLT Com 55 Roman"/>
      <family val="2"/>
    </font>
    <font>
      <sz val="10"/>
      <color rgb="FF000000"/>
      <name val="Calibri"/>
      <family val="2"/>
      <scheme val="minor"/>
    </font>
    <font>
      <b/>
      <sz val="10"/>
      <color rgb="FF000000"/>
      <name val="Calibri"/>
      <family val="2"/>
      <scheme val="minor"/>
    </font>
    <font>
      <b/>
      <i/>
      <sz val="10"/>
      <color rgb="FF000000"/>
      <name val="Calibri"/>
      <family val="2"/>
    </font>
    <font>
      <i/>
      <sz val="10"/>
      <color rgb="FF000000"/>
      <name val="Calibri"/>
      <family val="2"/>
    </font>
    <font>
      <b/>
      <sz val="12"/>
      <name val="Helvetica"/>
      <family val="2"/>
    </font>
    <font>
      <sz val="10"/>
      <color theme="1"/>
      <name val="Tahoma"/>
      <family val="2"/>
    </font>
    <font>
      <b/>
      <i/>
      <sz val="10"/>
      <color theme="1"/>
      <name val="Arial"/>
      <family val="2"/>
    </font>
    <font>
      <b/>
      <sz val="10"/>
      <color theme="1"/>
      <name val="Arial Black"/>
      <family val="2"/>
    </font>
    <font>
      <sz val="8"/>
      <color theme="1"/>
      <name val="Arial"/>
      <family val="2"/>
    </font>
    <font>
      <b/>
      <sz val="12"/>
      <color theme="1"/>
      <name val="Arial"/>
      <family val="2"/>
    </font>
    <font>
      <b/>
      <sz val="12"/>
      <color theme="1"/>
      <name val="Arial Black"/>
      <family val="2"/>
    </font>
    <font>
      <sz val="12"/>
      <color theme="1"/>
      <name val="Arial Black"/>
      <family val="2"/>
    </font>
    <font>
      <b/>
      <sz val="8"/>
      <color theme="1"/>
      <name val="Arial Black"/>
      <family val="2"/>
    </font>
    <font>
      <sz val="10"/>
      <color theme="1"/>
      <name val="Arial Black"/>
      <family val="2"/>
    </font>
    <font>
      <b/>
      <sz val="10"/>
      <color theme="1"/>
      <name val="Arial"/>
      <family val="2"/>
    </font>
    <font>
      <b/>
      <sz val="8"/>
      <color theme="1"/>
      <name val="Arial"/>
      <family val="2"/>
    </font>
    <font>
      <b/>
      <sz val="13"/>
      <color theme="1"/>
      <name val="Arial Black"/>
      <family val="2"/>
    </font>
    <font>
      <sz val="13"/>
      <color theme="1"/>
      <name val="Arial Black"/>
      <family val="2"/>
    </font>
    <font>
      <sz val="10"/>
      <color rgb="FF000000"/>
      <name val="Arial"/>
      <family val="2"/>
    </font>
    <font>
      <sz val="16"/>
      <color theme="1"/>
      <name val="Arial Black"/>
      <family val="2"/>
    </font>
    <font>
      <b/>
      <sz val="10"/>
      <name val="Arial"/>
      <family val="2"/>
    </font>
    <font>
      <u/>
      <sz val="12"/>
      <color theme="10"/>
      <name val="Arial"/>
      <family val="2"/>
    </font>
    <font>
      <b/>
      <sz val="10"/>
      <name val="HelveticaNeueLT Com 55 Roman"/>
      <family val="2"/>
    </font>
    <font>
      <sz val="12"/>
      <name val="Arial"/>
      <family val="2"/>
    </font>
    <font>
      <b/>
      <i/>
      <sz val="10"/>
      <name val="Arial"/>
      <family val="2"/>
    </font>
    <font>
      <b/>
      <sz val="10"/>
      <name val="Arial Black"/>
      <family val="2"/>
    </font>
    <font>
      <b/>
      <sz val="12"/>
      <color rgb="FFFF0000"/>
      <name val="Arial Black"/>
      <family val="2"/>
    </font>
    <font>
      <sz val="16"/>
      <color theme="1"/>
      <name val="Arial"/>
      <family val="2"/>
    </font>
    <font>
      <b/>
      <sz val="10"/>
      <color rgb="FF000000"/>
      <name val="+mj-lt"/>
      <charset val="1"/>
    </font>
    <font>
      <sz val="10"/>
      <color rgb="FF000000"/>
      <name val="+mj-lt"/>
      <charset val="1"/>
    </font>
  </fonts>
  <fills count="17">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lightDown">
        <bgColor theme="0" tint="-4.9989318521683403E-2"/>
      </patternFill>
    </fill>
    <fill>
      <patternFill patternType="solid">
        <fgColor rgb="FFFFFF0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bgColor indexed="64"/>
      </patternFill>
    </fill>
    <fill>
      <patternFill patternType="solid">
        <fgColor theme="3" tint="0.79998168889431442"/>
        <bgColor rgb="FF000000"/>
      </patternFill>
    </fill>
  </fills>
  <borders count="66">
    <border>
      <left/>
      <right/>
      <top/>
      <bottom/>
      <diagonal/>
    </border>
    <border>
      <left/>
      <right/>
      <top/>
      <bottom style="dashed">
        <color auto="1"/>
      </bottom>
      <diagonal/>
    </border>
    <border>
      <left style="thin">
        <color auto="1"/>
      </left>
      <right/>
      <top/>
      <bottom/>
      <diagonal/>
    </border>
    <border>
      <left/>
      <right/>
      <top style="dashed">
        <color auto="1"/>
      </top>
      <bottom style="dashed">
        <color auto="1"/>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style="thin">
        <color indexed="64"/>
      </bottom>
      <diagonal/>
    </border>
    <border>
      <left style="thin">
        <color auto="1"/>
      </left>
      <right style="thin">
        <color auto="1"/>
      </right>
      <top style="medium">
        <color auto="1"/>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auto="1"/>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style="thin">
        <color indexed="64"/>
      </bottom>
      <diagonal/>
    </border>
    <border>
      <left style="medium">
        <color auto="1"/>
      </left>
      <right style="medium">
        <color auto="1"/>
      </right>
      <top style="thin">
        <color indexed="64"/>
      </top>
      <bottom style="medium">
        <color auto="1"/>
      </bottom>
      <diagonal/>
    </border>
    <border>
      <left style="thin">
        <color auto="1"/>
      </left>
      <right style="thin">
        <color auto="1"/>
      </right>
      <top/>
      <bottom/>
      <diagonal/>
    </border>
    <border>
      <left style="thin">
        <color auto="1"/>
      </left>
      <right style="thin">
        <color auto="1"/>
      </right>
      <top/>
      <bottom style="dashed">
        <color auto="1"/>
      </bottom>
      <diagonal/>
    </border>
    <border>
      <left style="medium">
        <color rgb="FFCCCCCC"/>
      </left>
      <right style="medium">
        <color rgb="FFCCCCCC"/>
      </right>
      <top/>
      <bottom style="medium">
        <color rgb="FFCCCCCC"/>
      </bottom>
      <diagonal/>
    </border>
    <border>
      <left/>
      <right style="dashed">
        <color auto="1"/>
      </right>
      <top/>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thin">
        <color auto="1"/>
      </left>
      <right/>
      <top style="dashed">
        <color auto="1"/>
      </top>
      <bottom style="thin">
        <color auto="1"/>
      </bottom>
      <diagonal/>
    </border>
    <border>
      <left style="thin">
        <color auto="1"/>
      </left>
      <right style="thin">
        <color auto="1"/>
      </right>
      <top style="dashed">
        <color auto="1"/>
      </top>
      <bottom style="dashed">
        <color auto="1"/>
      </bottom>
      <diagonal/>
    </border>
    <border>
      <left style="thin">
        <color auto="1"/>
      </left>
      <right/>
      <top style="dashed">
        <color auto="1"/>
      </top>
      <bottom style="dashed">
        <color auto="1"/>
      </bottom>
      <diagonal/>
    </border>
    <border>
      <left style="thin">
        <color auto="1"/>
      </left>
      <right style="thin">
        <color auto="1"/>
      </right>
      <top style="thin">
        <color auto="1"/>
      </top>
      <bottom/>
      <diagonal/>
    </border>
    <border>
      <left style="dashed">
        <color auto="1"/>
      </left>
      <right style="thin">
        <color auto="1"/>
      </right>
      <top/>
      <bottom/>
      <diagonal/>
    </border>
    <border>
      <left style="dashed">
        <color auto="1"/>
      </left>
      <right style="thin">
        <color auto="1"/>
      </right>
      <top/>
      <bottom style="dashed">
        <color auto="1"/>
      </bottom>
      <diagonal/>
    </border>
    <border>
      <left style="dashed">
        <color auto="1"/>
      </left>
      <right style="thin">
        <color auto="1"/>
      </right>
      <top style="dashed">
        <color auto="1"/>
      </top>
      <bottom style="dashed">
        <color auto="1"/>
      </bottom>
      <diagonal/>
    </border>
    <border>
      <left style="thin">
        <color auto="1"/>
      </left>
      <right style="dashed">
        <color auto="1"/>
      </right>
      <top style="dashed">
        <color auto="1"/>
      </top>
      <bottom style="thin">
        <color auto="1"/>
      </bottom>
      <diagonal/>
    </border>
    <border>
      <left style="dashed">
        <color auto="1"/>
      </left>
      <right style="dashed">
        <color auto="1"/>
      </right>
      <top style="dashed">
        <color auto="1"/>
      </top>
      <bottom style="thin">
        <color auto="1"/>
      </bottom>
      <diagonal/>
    </border>
    <border>
      <left style="dashed">
        <color auto="1"/>
      </left>
      <right style="thin">
        <color auto="1"/>
      </right>
      <top style="dashed">
        <color auto="1"/>
      </top>
      <bottom style="thin">
        <color auto="1"/>
      </bottom>
      <diagonal/>
    </border>
    <border>
      <left/>
      <right style="dashed">
        <color auto="1"/>
      </right>
      <top style="thin">
        <color auto="1"/>
      </top>
      <bottom/>
      <diagonal/>
    </border>
    <border>
      <left style="dashed">
        <color auto="1"/>
      </left>
      <right style="dashed">
        <color auto="1"/>
      </right>
      <top style="thin">
        <color auto="1"/>
      </top>
      <bottom/>
      <diagonal/>
    </border>
    <border>
      <left style="dashed">
        <color auto="1"/>
      </left>
      <right style="thin">
        <color auto="1"/>
      </right>
      <top style="thin">
        <color auto="1"/>
      </top>
      <bottom/>
      <diagonal/>
    </border>
    <border>
      <left/>
      <right style="thin">
        <color auto="1"/>
      </right>
      <top style="dashed">
        <color auto="1"/>
      </top>
      <bottom style="dashed">
        <color auto="1"/>
      </bottom>
      <diagonal/>
    </border>
    <border>
      <left style="thick">
        <color theme="0"/>
      </left>
      <right/>
      <top style="dashed">
        <color auto="1"/>
      </top>
      <bottom style="dashed">
        <color auto="1"/>
      </bottom>
      <diagonal/>
    </border>
    <border>
      <left/>
      <right style="thick">
        <color theme="0"/>
      </right>
      <top style="dashed">
        <color auto="1"/>
      </top>
      <bottom style="dashed">
        <color auto="1"/>
      </bottom>
      <diagonal/>
    </border>
  </borders>
  <cellStyleXfs count="12">
    <xf numFmtId="0" fontId="0" fillId="0" borderId="0"/>
    <xf numFmtId="164" fontId="2" fillId="0" borderId="0" applyFont="0" applyFill="0" applyBorder="0" applyAlignment="0" applyProtection="0"/>
    <xf numFmtId="9" fontId="2" fillId="0" borderId="0" applyFont="0" applyFill="0" applyBorder="0" applyAlignment="0" applyProtection="0"/>
    <xf numFmtId="0" fontId="9" fillId="0" borderId="0"/>
    <xf numFmtId="0" fontId="10" fillId="0" borderId="0"/>
    <xf numFmtId="166" fontId="10" fillId="0" borderId="0" applyFont="0" applyFill="0" applyBorder="0" applyAlignment="0" applyProtection="0"/>
    <xf numFmtId="9" fontId="10" fillId="0" borderId="0" applyFont="0" applyFill="0" applyBorder="0" applyAlignment="0" applyProtection="0"/>
    <xf numFmtId="166" fontId="10" fillId="0" borderId="0" applyFont="0" applyFill="0" applyBorder="0" applyAlignment="0" applyProtection="0"/>
    <xf numFmtId="0" fontId="18" fillId="0" borderId="0" applyNumberFormat="0" applyFill="0" applyBorder="0" applyAlignment="0" applyProtection="0"/>
    <xf numFmtId="0" fontId="19" fillId="0" borderId="0"/>
    <xf numFmtId="43" fontId="19" fillId="0" borderId="0" applyFont="0" applyFill="0" applyBorder="0" applyAlignment="0" applyProtection="0"/>
    <xf numFmtId="0" fontId="58" fillId="0" borderId="0"/>
  </cellStyleXfs>
  <cellXfs count="356">
    <xf numFmtId="0" fontId="0" fillId="0" borderId="0" xfId="0"/>
    <xf numFmtId="165" fontId="0" fillId="0" borderId="0" xfId="1" applyNumberFormat="1" applyFont="1"/>
    <xf numFmtId="0" fontId="3" fillId="0" borderId="0" xfId="0" applyFont="1"/>
    <xf numFmtId="165" fontId="0" fillId="0" borderId="0" xfId="1" applyNumberFormat="1" applyFont="1" applyAlignment="1">
      <alignment horizontal="center"/>
    </xf>
    <xf numFmtId="0" fontId="4" fillId="0" borderId="1" xfId="0" applyFont="1" applyBorder="1"/>
    <xf numFmtId="0" fontId="3" fillId="0" borderId="7" xfId="0" applyFont="1" applyBorder="1"/>
    <xf numFmtId="0" fontId="0" fillId="0" borderId="7" xfId="0" applyBorder="1"/>
    <xf numFmtId="0" fontId="10" fillId="0" borderId="0" xfId="4"/>
    <xf numFmtId="0" fontId="10" fillId="0" borderId="9" xfId="4" applyBorder="1"/>
    <xf numFmtId="0" fontId="10" fillId="0" borderId="8" xfId="4" applyBorder="1"/>
    <xf numFmtId="0" fontId="11" fillId="0" borderId="0" xfId="4" applyFont="1"/>
    <xf numFmtId="0" fontId="13" fillId="0" borderId="9" xfId="4" applyFont="1" applyBorder="1"/>
    <xf numFmtId="0" fontId="13" fillId="0" borderId="9" xfId="4" applyFont="1" applyBorder="1" applyAlignment="1">
      <alignment horizontal="left"/>
    </xf>
    <xf numFmtId="0" fontId="13" fillId="0" borderId="0" xfId="4" applyFont="1"/>
    <xf numFmtId="0" fontId="13" fillId="0" borderId="0" xfId="4" applyFont="1" applyAlignment="1">
      <alignment horizontal="left"/>
    </xf>
    <xf numFmtId="0" fontId="13" fillId="0" borderId="5" xfId="4" applyFont="1" applyBorder="1"/>
    <xf numFmtId="0" fontId="12" fillId="0" borderId="5" xfId="4" applyFont="1" applyBorder="1" applyAlignment="1">
      <alignment horizontal="left"/>
    </xf>
    <xf numFmtId="0" fontId="12" fillId="0" borderId="0" xfId="4" applyFont="1"/>
    <xf numFmtId="0" fontId="12" fillId="0" borderId="0" xfId="4" applyFont="1" applyAlignment="1">
      <alignment horizontal="right" indent="5"/>
    </xf>
    <xf numFmtId="0" fontId="12" fillId="0" borderId="0" xfId="4" applyFont="1" applyAlignment="1">
      <alignment horizontal="center"/>
    </xf>
    <xf numFmtId="3" fontId="12" fillId="0" borderId="0" xfId="4" applyNumberFormat="1" applyFont="1" applyAlignment="1">
      <alignment horizontal="right" indent="4"/>
    </xf>
    <xf numFmtId="3" fontId="12" fillId="0" borderId="0" xfId="4" applyNumberFormat="1" applyFont="1" applyAlignment="1">
      <alignment horizontal="right" indent="3"/>
    </xf>
    <xf numFmtId="0" fontId="10" fillId="0" borderId="0" xfId="4" applyAlignment="1">
      <alignment horizontal="right" indent="3"/>
    </xf>
    <xf numFmtId="0" fontId="12" fillId="0" borderId="5" xfId="4" applyFont="1" applyBorder="1"/>
    <xf numFmtId="0" fontId="12" fillId="0" borderId="5" xfId="4" applyFont="1" applyBorder="1" applyAlignment="1">
      <alignment horizontal="right" indent="5"/>
    </xf>
    <xf numFmtId="0" fontId="12" fillId="0" borderId="5" xfId="4" applyFont="1" applyBorder="1" applyAlignment="1">
      <alignment horizontal="center"/>
    </xf>
    <xf numFmtId="3" fontId="12" fillId="0" borderId="5" xfId="4" applyNumberFormat="1" applyFont="1" applyBorder="1" applyAlignment="1">
      <alignment horizontal="right" indent="4"/>
    </xf>
    <xf numFmtId="3" fontId="12" fillId="0" borderId="5" xfId="4" applyNumberFormat="1" applyFont="1" applyBorder="1" applyAlignment="1">
      <alignment horizontal="right" indent="3"/>
    </xf>
    <xf numFmtId="0" fontId="10" fillId="0" borderId="5" xfId="4" applyBorder="1" applyAlignment="1">
      <alignment horizontal="right" indent="3"/>
    </xf>
    <xf numFmtId="0" fontId="14" fillId="0" borderId="10" xfId="4" applyFont="1" applyBorder="1"/>
    <xf numFmtId="0" fontId="14" fillId="0" borderId="9" xfId="4" applyFont="1" applyBorder="1"/>
    <xf numFmtId="0" fontId="14" fillId="0" borderId="9" xfId="4" applyFont="1" applyBorder="1" applyAlignment="1">
      <alignment horizontal="left"/>
    </xf>
    <xf numFmtId="0" fontId="10" fillId="0" borderId="11" xfId="4" applyBorder="1"/>
    <xf numFmtId="0" fontId="14" fillId="0" borderId="2" xfId="4" quotePrefix="1" applyFont="1" applyBorder="1"/>
    <xf numFmtId="0" fontId="14" fillId="0" borderId="0" xfId="4" quotePrefix="1" applyFont="1"/>
    <xf numFmtId="0" fontId="14" fillId="0" borderId="0" xfId="4" applyFont="1" applyAlignment="1">
      <alignment horizontal="left"/>
    </xf>
    <xf numFmtId="0" fontId="10" fillId="0" borderId="12" xfId="4" applyBorder="1"/>
    <xf numFmtId="0" fontId="14" fillId="0" borderId="13" xfId="4" quotePrefix="1" applyFont="1" applyBorder="1"/>
    <xf numFmtId="0" fontId="14" fillId="0" borderId="5" xfId="4" quotePrefix="1" applyFont="1" applyBorder="1"/>
    <xf numFmtId="0" fontId="14" fillId="0" borderId="5" xfId="4" applyFont="1" applyBorder="1" applyAlignment="1">
      <alignment horizontal="left"/>
    </xf>
    <xf numFmtId="0" fontId="10" fillId="0" borderId="5" xfId="4" applyBorder="1"/>
    <xf numFmtId="0" fontId="10" fillId="0" borderId="4" xfId="4" applyBorder="1"/>
    <xf numFmtId="0" fontId="14" fillId="0" borderId="0" xfId="4" applyFont="1"/>
    <xf numFmtId="0" fontId="14" fillId="0" borderId="14" xfId="4" applyFont="1" applyBorder="1"/>
    <xf numFmtId="0" fontId="14" fillId="0" borderId="8" xfId="4" applyFont="1" applyBorder="1"/>
    <xf numFmtId="0" fontId="14" fillId="0" borderId="8" xfId="4" applyFont="1" applyBorder="1" applyAlignment="1">
      <alignment horizontal="left"/>
    </xf>
    <xf numFmtId="0" fontId="10" fillId="0" borderId="6" xfId="4" applyBorder="1"/>
    <xf numFmtId="0" fontId="20" fillId="0" borderId="0" xfId="9" applyFont="1" applyAlignment="1">
      <alignment vertical="center"/>
    </xf>
    <xf numFmtId="0" fontId="19" fillId="0" borderId="0" xfId="9" applyAlignment="1">
      <alignment vertical="center"/>
    </xf>
    <xf numFmtId="0" fontId="19" fillId="0" borderId="0" xfId="9" applyAlignment="1">
      <alignment horizontal="right" vertical="center"/>
    </xf>
    <xf numFmtId="0" fontId="21" fillId="0" borderId="0" xfId="9" applyFont="1" applyAlignment="1">
      <alignment vertical="center"/>
    </xf>
    <xf numFmtId="168" fontId="0" fillId="0" borderId="0" xfId="10" applyNumberFormat="1" applyFont="1" applyAlignment="1">
      <alignment vertical="center"/>
    </xf>
    <xf numFmtId="168" fontId="0" fillId="0" borderId="0" xfId="10" applyNumberFormat="1" applyFont="1" applyAlignment="1">
      <alignment horizontal="right" vertical="center"/>
    </xf>
    <xf numFmtId="0" fontId="19" fillId="0" borderId="0" xfId="9"/>
    <xf numFmtId="168" fontId="0" fillId="0" borderId="0" xfId="10" applyNumberFormat="1" applyFont="1"/>
    <xf numFmtId="0" fontId="19" fillId="0" borderId="0" xfId="9" quotePrefix="1"/>
    <xf numFmtId="168" fontId="23" fillId="0" borderId="0" xfId="10" applyNumberFormat="1" applyFont="1"/>
    <xf numFmtId="0" fontId="23" fillId="0" borderId="0" xfId="9" applyFont="1"/>
    <xf numFmtId="0" fontId="24" fillId="8" borderId="17" xfId="9" applyFont="1" applyFill="1" applyBorder="1" applyAlignment="1">
      <alignment vertical="center" wrapText="1"/>
    </xf>
    <xf numFmtId="0" fontId="25" fillId="8" borderId="18" xfId="9" applyFont="1" applyFill="1" applyBorder="1" applyAlignment="1">
      <alignment horizontal="left" vertical="center" wrapText="1"/>
    </xf>
    <xf numFmtId="168" fontId="24" fillId="8" borderId="19" xfId="10" applyNumberFormat="1" applyFont="1" applyFill="1" applyBorder="1" applyAlignment="1">
      <alignment horizontal="right" vertical="center" wrapText="1"/>
    </xf>
    <xf numFmtId="168" fontId="24" fillId="8" borderId="20" xfId="10" applyNumberFormat="1" applyFont="1" applyFill="1" applyBorder="1" applyAlignment="1">
      <alignment horizontal="right" vertical="center" wrapText="1"/>
    </xf>
    <xf numFmtId="168" fontId="24" fillId="8" borderId="21" xfId="10" applyNumberFormat="1" applyFont="1" applyFill="1" applyBorder="1" applyAlignment="1">
      <alignment horizontal="right" vertical="center" wrapText="1"/>
    </xf>
    <xf numFmtId="0" fontId="24" fillId="0" borderId="0" xfId="9" applyFont="1"/>
    <xf numFmtId="0" fontId="26" fillId="0" borderId="13" xfId="9" applyFont="1" applyBorder="1" applyAlignment="1">
      <alignment vertical="center"/>
    </xf>
    <xf numFmtId="168" fontId="26" fillId="0" borderId="23" xfId="10" applyNumberFormat="1" applyFont="1" applyBorder="1" applyAlignment="1">
      <alignment vertical="center"/>
    </xf>
    <xf numFmtId="168" fontId="28" fillId="9" borderId="24" xfId="10" applyNumberFormat="1" applyFont="1" applyFill="1" applyBorder="1" applyAlignment="1">
      <alignment vertical="center"/>
    </xf>
    <xf numFmtId="168" fontId="26" fillId="0" borderId="25" xfId="10" applyNumberFormat="1" applyFont="1" applyBorder="1" applyAlignment="1">
      <alignment vertical="center"/>
    </xf>
    <xf numFmtId="0" fontId="26" fillId="0" borderId="0" xfId="9" applyFont="1" applyAlignment="1">
      <alignment vertical="center"/>
    </xf>
    <xf numFmtId="0" fontId="29" fillId="0" borderId="27" xfId="9" applyFont="1" applyBorder="1" applyAlignment="1">
      <alignment vertical="center"/>
    </xf>
    <xf numFmtId="168" fontId="29" fillId="0" borderId="28" xfId="10" applyNumberFormat="1" applyFont="1" applyBorder="1" applyAlignment="1">
      <alignment vertical="center"/>
    </xf>
    <xf numFmtId="168" fontId="31" fillId="9" borderId="29" xfId="10" applyNumberFormat="1" applyFont="1" applyFill="1" applyBorder="1" applyAlignment="1">
      <alignment vertical="center"/>
    </xf>
    <xf numFmtId="168" fontId="29" fillId="0" borderId="30" xfId="10" applyNumberFormat="1" applyFont="1" applyBorder="1" applyAlignment="1">
      <alignment vertical="center"/>
    </xf>
    <xf numFmtId="168" fontId="26" fillId="0" borderId="23" xfId="10" applyNumberFormat="1" applyFont="1" applyFill="1" applyBorder="1" applyAlignment="1">
      <alignment vertical="center"/>
    </xf>
    <xf numFmtId="168" fontId="26" fillId="0" borderId="25" xfId="10" applyNumberFormat="1" applyFont="1" applyFill="1" applyBorder="1" applyAlignment="1">
      <alignment vertical="center"/>
    </xf>
    <xf numFmtId="168" fontId="29" fillId="0" borderId="28" xfId="10" applyNumberFormat="1" applyFont="1" applyFill="1" applyBorder="1" applyAlignment="1">
      <alignment vertical="center"/>
    </xf>
    <xf numFmtId="168" fontId="29" fillId="0" borderId="30" xfId="10" applyNumberFormat="1" applyFont="1" applyFill="1" applyBorder="1" applyAlignment="1">
      <alignment vertical="center"/>
    </xf>
    <xf numFmtId="168" fontId="28" fillId="9" borderId="32" xfId="10" applyNumberFormat="1" applyFont="1" applyFill="1" applyBorder="1" applyAlignment="1">
      <alignment vertical="center"/>
    </xf>
    <xf numFmtId="168" fontId="26" fillId="0" borderId="33" xfId="10" applyNumberFormat="1" applyFont="1" applyBorder="1" applyAlignment="1">
      <alignment vertical="center"/>
    </xf>
    <xf numFmtId="168" fontId="26" fillId="10" borderId="34" xfId="10" applyNumberFormat="1" applyFont="1" applyFill="1" applyBorder="1" applyAlignment="1">
      <alignment vertical="center"/>
    </xf>
    <xf numFmtId="168" fontId="31" fillId="9" borderId="35" xfId="10" applyNumberFormat="1" applyFont="1" applyFill="1" applyBorder="1" applyAlignment="1">
      <alignment vertical="center"/>
    </xf>
    <xf numFmtId="168" fontId="29" fillId="0" borderId="36" xfId="10" applyNumberFormat="1" applyFont="1" applyBorder="1" applyAlignment="1">
      <alignment vertical="center"/>
    </xf>
    <xf numFmtId="168" fontId="29" fillId="10" borderId="37" xfId="10" applyNumberFormat="1" applyFont="1" applyFill="1" applyBorder="1" applyAlignment="1">
      <alignment vertical="center"/>
    </xf>
    <xf numFmtId="168" fontId="24" fillId="8" borderId="38" xfId="10" applyNumberFormat="1" applyFont="1" applyFill="1" applyBorder="1" applyAlignment="1">
      <alignment horizontal="right" vertical="center" wrapText="1"/>
    </xf>
    <xf numFmtId="168" fontId="28" fillId="9" borderId="39" xfId="10" applyNumberFormat="1" applyFont="1" applyFill="1" applyBorder="1" applyAlignment="1">
      <alignment vertical="center"/>
    </xf>
    <xf numFmtId="168" fontId="31" fillId="9" borderId="40" xfId="10" applyNumberFormat="1" applyFont="1" applyFill="1" applyBorder="1" applyAlignment="1">
      <alignment vertical="center"/>
    </xf>
    <xf numFmtId="168" fontId="21" fillId="0" borderId="0" xfId="10" applyNumberFormat="1" applyFont="1" applyAlignment="1">
      <alignment vertical="center"/>
    </xf>
    <xf numFmtId="0" fontId="19" fillId="0" borderId="0" xfId="9" quotePrefix="1" applyAlignment="1">
      <alignment horizontal="left" vertical="center" indent="1"/>
    </xf>
    <xf numFmtId="0" fontId="12" fillId="11" borderId="0" xfId="4" applyFont="1" applyFill="1" applyAlignment="1">
      <alignment horizontal="center"/>
    </xf>
    <xf numFmtId="0" fontId="12" fillId="11" borderId="5" xfId="4" applyFont="1" applyFill="1" applyBorder="1" applyAlignment="1">
      <alignment horizontal="center"/>
    </xf>
    <xf numFmtId="0" fontId="3" fillId="0" borderId="0" xfId="0" quotePrefix="1" applyFont="1"/>
    <xf numFmtId="0" fontId="35" fillId="0" borderId="0" xfId="0" applyFont="1"/>
    <xf numFmtId="0" fontId="36" fillId="0" borderId="0" xfId="4" applyFont="1"/>
    <xf numFmtId="0" fontId="36" fillId="0" borderId="7" xfId="4" applyFont="1" applyBorder="1"/>
    <xf numFmtId="0" fontId="37" fillId="7" borderId="0" xfId="0" applyFont="1" applyFill="1"/>
    <xf numFmtId="0" fontId="37" fillId="0" borderId="0" xfId="0" applyFont="1"/>
    <xf numFmtId="0" fontId="38" fillId="0" borderId="0" xfId="0" applyFont="1"/>
    <xf numFmtId="0" fontId="38" fillId="7" borderId="0" xfId="0" applyFont="1" applyFill="1"/>
    <xf numFmtId="0" fontId="40" fillId="0" borderId="0" xfId="0" applyFont="1"/>
    <xf numFmtId="0" fontId="41" fillId="0" borderId="0" xfId="0" applyFont="1"/>
    <xf numFmtId="0" fontId="42" fillId="0" borderId="0" xfId="0" applyFont="1" applyAlignment="1">
      <alignment horizontal="left" vertical="center" readingOrder="1"/>
    </xf>
    <xf numFmtId="0" fontId="43" fillId="0" borderId="0" xfId="0" applyFont="1" applyAlignment="1">
      <alignment horizontal="left" vertical="center" readingOrder="1"/>
    </xf>
    <xf numFmtId="0" fontId="44" fillId="0" borderId="0" xfId="0" applyFont="1" applyAlignment="1">
      <alignment horizontal="left" vertical="center" readingOrder="1"/>
    </xf>
    <xf numFmtId="0" fontId="43" fillId="0" borderId="0" xfId="0" quotePrefix="1" applyFont="1" applyAlignment="1">
      <alignment horizontal="left" vertical="center" readingOrder="1"/>
    </xf>
    <xf numFmtId="165" fontId="37" fillId="0" borderId="0" xfId="1" applyNumberFormat="1" applyFont="1"/>
    <xf numFmtId="0" fontId="46" fillId="0" borderId="0" xfId="0" applyFont="1"/>
    <xf numFmtId="165" fontId="37" fillId="0" borderId="0" xfId="1" applyNumberFormat="1" applyFont="1" applyAlignment="1">
      <alignment horizontal="center"/>
    </xf>
    <xf numFmtId="165" fontId="37" fillId="6" borderId="42" xfId="1" applyNumberFormat="1" applyFont="1" applyFill="1" applyBorder="1" applyProtection="1"/>
    <xf numFmtId="165" fontId="37" fillId="3" borderId="42" xfId="1" applyNumberFormat="1" applyFont="1" applyFill="1" applyBorder="1" applyProtection="1">
      <protection locked="0"/>
    </xf>
    <xf numFmtId="0" fontId="48" fillId="6" borderId="15" xfId="0" applyFont="1" applyFill="1" applyBorder="1" applyAlignment="1">
      <alignment vertical="center" wrapText="1"/>
    </xf>
    <xf numFmtId="0" fontId="48" fillId="6" borderId="15" xfId="0" applyFont="1" applyFill="1" applyBorder="1" applyAlignment="1">
      <alignment horizontal="right" vertical="center" wrapText="1"/>
    </xf>
    <xf numFmtId="0" fontId="47" fillId="0" borderId="0" xfId="0" applyFont="1" applyAlignment="1">
      <alignment vertical="center" wrapText="1"/>
    </xf>
    <xf numFmtId="0" fontId="37" fillId="3" borderId="15" xfId="0" applyFont="1" applyFill="1" applyBorder="1" applyProtection="1">
      <protection locked="0"/>
    </xf>
    <xf numFmtId="0" fontId="37" fillId="5" borderId="15" xfId="0" applyFont="1" applyFill="1" applyBorder="1" applyProtection="1">
      <protection locked="0"/>
    </xf>
    <xf numFmtId="9" fontId="37" fillId="3" borderId="15" xfId="0" applyNumberFormat="1" applyFont="1" applyFill="1" applyBorder="1" applyProtection="1">
      <protection locked="0"/>
    </xf>
    <xf numFmtId="167" fontId="37" fillId="6" borderId="15" xfId="1" applyNumberFormat="1" applyFont="1" applyFill="1" applyBorder="1" applyProtection="1"/>
    <xf numFmtId="167" fontId="37" fillId="2" borderId="15" xfId="1" applyNumberFormat="1" applyFont="1" applyFill="1" applyBorder="1"/>
    <xf numFmtId="0" fontId="37" fillId="3" borderId="16" xfId="0" applyFont="1" applyFill="1" applyBorder="1" applyProtection="1">
      <protection locked="0"/>
    </xf>
    <xf numFmtId="0" fontId="47" fillId="0" borderId="0" xfId="0" applyFont="1"/>
    <xf numFmtId="0" fontId="37" fillId="6" borderId="0" xfId="0" applyFont="1" applyFill="1"/>
    <xf numFmtId="0" fontId="37" fillId="6" borderId="0" xfId="0" quotePrefix="1" applyFont="1" applyFill="1"/>
    <xf numFmtId="0" fontId="38" fillId="6" borderId="0" xfId="0" applyFont="1" applyFill="1"/>
    <xf numFmtId="0" fontId="40" fillId="6" borderId="0" xfId="0" applyFont="1" applyFill="1"/>
    <xf numFmtId="0" fontId="37" fillId="0" borderId="0" xfId="0" applyFont="1" applyAlignment="1">
      <alignment vertical="center" readingOrder="1"/>
    </xf>
    <xf numFmtId="0" fontId="37" fillId="0" borderId="0" xfId="0" applyFont="1" applyAlignment="1">
      <alignment horizontal="left" vertical="center" readingOrder="1"/>
    </xf>
    <xf numFmtId="0" fontId="43" fillId="6" borderId="0" xfId="0" applyFont="1" applyFill="1" applyAlignment="1">
      <alignment horizontal="left" vertical="center" readingOrder="1"/>
    </xf>
    <xf numFmtId="167" fontId="37" fillId="3" borderId="15" xfId="1" applyNumberFormat="1" applyFont="1" applyFill="1" applyBorder="1" applyProtection="1">
      <protection locked="0"/>
    </xf>
    <xf numFmtId="0" fontId="51" fillId="0" borderId="0" xfId="0" applyFont="1" applyAlignment="1">
      <alignment horizontal="left" vertical="center" readingOrder="1"/>
    </xf>
    <xf numFmtId="0" fontId="37" fillId="0" borderId="0" xfId="0" quotePrefix="1" applyFont="1"/>
    <xf numFmtId="0" fontId="39" fillId="0" borderId="0" xfId="8" applyFont="1" applyFill="1" applyBorder="1" applyAlignment="1">
      <alignment horizontal="left"/>
    </xf>
    <xf numFmtId="0" fontId="47" fillId="3" borderId="1" xfId="0" applyFont="1" applyFill="1" applyBorder="1" applyProtection="1">
      <protection locked="0"/>
    </xf>
    <xf numFmtId="165" fontId="47" fillId="3" borderId="1" xfId="1" applyNumberFormat="1" applyFont="1" applyFill="1" applyBorder="1" applyProtection="1">
      <protection locked="0"/>
    </xf>
    <xf numFmtId="0" fontId="46" fillId="0" borderId="0" xfId="4" applyFont="1"/>
    <xf numFmtId="0" fontId="37" fillId="0" borderId="0" xfId="4" applyFont="1"/>
    <xf numFmtId="0" fontId="38" fillId="0" borderId="0" xfId="4" applyFont="1"/>
    <xf numFmtId="0" fontId="52" fillId="0" borderId="9" xfId="4" applyFont="1" applyBorder="1"/>
    <xf numFmtId="0" fontId="52" fillId="0" borderId="0" xfId="4" applyFont="1"/>
    <xf numFmtId="0" fontId="49" fillId="0" borderId="0" xfId="4" applyFont="1"/>
    <xf numFmtId="169" fontId="46" fillId="0" borderId="0" xfId="1" applyNumberFormat="1" applyFont="1"/>
    <xf numFmtId="9" fontId="12" fillId="0" borderId="0" xfId="2" applyFont="1" applyBorder="1"/>
    <xf numFmtId="0" fontId="0" fillId="11" borderId="7" xfId="0" applyFill="1" applyBorder="1"/>
    <xf numFmtId="0" fontId="53" fillId="0" borderId="0" xfId="0" applyFont="1" applyAlignment="1">
      <alignment horizontal="left" vertical="center" readingOrder="1"/>
    </xf>
    <xf numFmtId="0" fontId="45" fillId="0" borderId="0" xfId="0" applyFont="1"/>
    <xf numFmtId="0" fontId="44" fillId="0" borderId="0" xfId="0" applyFont="1" applyAlignment="1">
      <alignment readingOrder="1"/>
    </xf>
    <xf numFmtId="0" fontId="43" fillId="0" borderId="0" xfId="0" applyFont="1" applyAlignment="1">
      <alignment horizontal="left" readingOrder="1"/>
    </xf>
    <xf numFmtId="0" fontId="46" fillId="0" borderId="5" xfId="4" applyFont="1" applyBorder="1"/>
    <xf numFmtId="9" fontId="12" fillId="0" borderId="5" xfId="2" applyFont="1" applyBorder="1"/>
    <xf numFmtId="0" fontId="0" fillId="0" borderId="0" xfId="0" applyAlignment="1">
      <alignment vertical="center"/>
    </xf>
    <xf numFmtId="0" fontId="37" fillId="3" borderId="41" xfId="0" applyFont="1" applyFill="1" applyBorder="1"/>
    <xf numFmtId="165" fontId="37" fillId="9" borderId="42" xfId="1" applyNumberFormat="1" applyFont="1" applyFill="1" applyBorder="1" applyProtection="1">
      <protection locked="0"/>
    </xf>
    <xf numFmtId="0" fontId="37" fillId="9" borderId="41" xfId="0" applyFont="1" applyFill="1" applyBorder="1"/>
    <xf numFmtId="0" fontId="37" fillId="9" borderId="0" xfId="0" applyFont="1" applyFill="1"/>
    <xf numFmtId="165" fontId="47" fillId="2" borderId="1" xfId="1" applyNumberFormat="1" applyFont="1" applyFill="1" applyBorder="1" applyProtection="1"/>
    <xf numFmtId="0" fontId="48" fillId="12" borderId="1" xfId="0" applyFont="1" applyFill="1" applyBorder="1"/>
    <xf numFmtId="165" fontId="48" fillId="12" borderId="1" xfId="1" applyNumberFormat="1" applyFont="1" applyFill="1" applyBorder="1" applyProtection="1"/>
    <xf numFmtId="0" fontId="47" fillId="9" borderId="1" xfId="0" applyFont="1" applyFill="1" applyBorder="1" applyProtection="1">
      <protection locked="0"/>
    </xf>
    <xf numFmtId="165" fontId="47" fillId="9" borderId="1" xfId="1" applyNumberFormat="1" applyFont="1" applyFill="1" applyBorder="1" applyProtection="1">
      <protection locked="0"/>
    </xf>
    <xf numFmtId="0" fontId="48" fillId="13" borderId="1" xfId="0" applyFont="1" applyFill="1" applyBorder="1"/>
    <xf numFmtId="165" fontId="48" fillId="13" borderId="1" xfId="1" applyNumberFormat="1" applyFont="1" applyFill="1" applyBorder="1" applyProtection="1"/>
    <xf numFmtId="0" fontId="57" fillId="0" borderId="9" xfId="4" applyFont="1" applyBorder="1"/>
    <xf numFmtId="0" fontId="57" fillId="0" borderId="9" xfId="4" applyFont="1" applyBorder="1" applyAlignment="1">
      <alignment horizontal="left"/>
    </xf>
    <xf numFmtId="0" fontId="57" fillId="0" borderId="0" xfId="4" applyFont="1" applyAlignment="1">
      <alignment horizontal="left"/>
    </xf>
    <xf numFmtId="0" fontId="57" fillId="0" borderId="0" xfId="4" applyFont="1"/>
    <xf numFmtId="0" fontId="57" fillId="0" borderId="5" xfId="4" applyFont="1" applyBorder="1"/>
    <xf numFmtId="0" fontId="41" fillId="0" borderId="5" xfId="4" applyFont="1" applyBorder="1" applyAlignment="1">
      <alignment horizontal="left"/>
    </xf>
    <xf numFmtId="0" fontId="41" fillId="0" borderId="0" xfId="4" applyFont="1" applyAlignment="1">
      <alignment horizontal="left"/>
    </xf>
    <xf numFmtId="0" fontId="41" fillId="0" borderId="0" xfId="4" applyFont="1"/>
    <xf numFmtId="3" fontId="41" fillId="0" borderId="0" xfId="4" applyNumberFormat="1" applyFont="1" applyAlignment="1">
      <alignment horizontal="right" indent="4"/>
    </xf>
    <xf numFmtId="9" fontId="41" fillId="0" borderId="0" xfId="2" applyFont="1" applyBorder="1"/>
    <xf numFmtId="169" fontId="37" fillId="0" borderId="0" xfId="1" applyNumberFormat="1" applyFont="1"/>
    <xf numFmtId="3" fontId="41" fillId="9" borderId="0" xfId="4" applyNumberFormat="1" applyFont="1" applyFill="1" applyAlignment="1">
      <alignment horizontal="right" indent="4"/>
    </xf>
    <xf numFmtId="9" fontId="41" fillId="0" borderId="0" xfId="2" applyFont="1" applyAlignment="1">
      <alignment horizontal="right" indent="4"/>
    </xf>
    <xf numFmtId="3" fontId="37" fillId="0" borderId="43" xfId="11" applyNumberFormat="1" applyFont="1" applyBorder="1" applyAlignment="1">
      <alignment horizontal="right" vertical="top"/>
    </xf>
    <xf numFmtId="170" fontId="41" fillId="0" borderId="0" xfId="2" applyNumberFormat="1" applyFont="1" applyAlignment="1">
      <alignment horizontal="right" indent="4"/>
    </xf>
    <xf numFmtId="0" fontId="41" fillId="0" borderId="5" xfId="4" applyFont="1" applyBorder="1"/>
    <xf numFmtId="3" fontId="41" fillId="0" borderId="5" xfId="4" applyNumberFormat="1" applyFont="1" applyBorder="1" applyAlignment="1">
      <alignment horizontal="right" indent="4"/>
    </xf>
    <xf numFmtId="0" fontId="37" fillId="0" borderId="0" xfId="4" applyFont="1" applyAlignment="1">
      <alignment horizontal="right" indent="3"/>
    </xf>
    <xf numFmtId="3" fontId="37" fillId="14" borderId="43" xfId="11" applyNumberFormat="1" applyFont="1" applyFill="1" applyBorder="1" applyAlignment="1">
      <alignment horizontal="right" vertical="top"/>
    </xf>
    <xf numFmtId="0" fontId="60" fillId="2" borderId="3" xfId="0" applyFont="1" applyFill="1" applyBorder="1" applyAlignment="1">
      <alignment vertical="center"/>
    </xf>
    <xf numFmtId="0" fontId="26" fillId="0" borderId="0" xfId="0" applyFont="1"/>
    <xf numFmtId="165" fontId="26" fillId="0" borderId="0" xfId="1" applyNumberFormat="1" applyFont="1"/>
    <xf numFmtId="0" fontId="19" fillId="0" borderId="0" xfId="0" applyFont="1"/>
    <xf numFmtId="0" fontId="26" fillId="3" borderId="0" xfId="0" applyFont="1" applyFill="1" applyAlignment="1">
      <alignment vertical="center"/>
    </xf>
    <xf numFmtId="165" fontId="26" fillId="3" borderId="0" xfId="1" applyNumberFormat="1" applyFont="1" applyFill="1"/>
    <xf numFmtId="0" fontId="26" fillId="9" borderId="0" xfId="0" applyFont="1" applyFill="1" applyAlignment="1">
      <alignment vertical="center"/>
    </xf>
    <xf numFmtId="165" fontId="26" fillId="9" borderId="0" xfId="1" applyNumberFormat="1" applyFont="1" applyFill="1"/>
    <xf numFmtId="0" fontId="26" fillId="0" borderId="0" xfId="0" quotePrefix="1" applyFont="1"/>
    <xf numFmtId="0" fontId="19" fillId="0" borderId="0" xfId="0" applyFont="1" applyAlignment="1">
      <alignment horizontal="center" textRotation="90"/>
    </xf>
    <xf numFmtId="165" fontId="26" fillId="0" borderId="0" xfId="1" applyNumberFormat="1" applyFont="1" applyAlignment="1">
      <alignment horizontal="center"/>
    </xf>
    <xf numFmtId="0" fontId="62" fillId="0" borderId="0" xfId="0" applyFont="1" applyAlignment="1">
      <alignment vertical="center"/>
    </xf>
    <xf numFmtId="0" fontId="64" fillId="0" borderId="0" xfId="0" applyFont="1"/>
    <xf numFmtId="0" fontId="63" fillId="0" borderId="0" xfId="0" applyFont="1"/>
    <xf numFmtId="0" fontId="63" fillId="2" borderId="0" xfId="0" applyFont="1" applyFill="1"/>
    <xf numFmtId="165" fontId="63" fillId="2" borderId="0" xfId="1" applyNumberFormat="1" applyFont="1" applyFill="1" applyBorder="1"/>
    <xf numFmtId="9" fontId="63" fillId="2" borderId="0" xfId="2" applyFont="1" applyFill="1" applyBorder="1" applyAlignment="1">
      <alignment horizontal="center"/>
    </xf>
    <xf numFmtId="0" fontId="66" fillId="2" borderId="0" xfId="0" applyFont="1" applyFill="1"/>
    <xf numFmtId="0" fontId="65" fillId="2" borderId="0" xfId="0" applyFont="1" applyFill="1"/>
    <xf numFmtId="0" fontId="67" fillId="2" borderId="0" xfId="0" applyFont="1" applyFill="1"/>
    <xf numFmtId="165" fontId="62" fillId="2" borderId="0" xfId="1" applyNumberFormat="1" applyFont="1" applyFill="1" applyBorder="1"/>
    <xf numFmtId="9" fontId="62" fillId="2" borderId="0" xfId="2" applyFont="1" applyFill="1" applyBorder="1" applyAlignment="1">
      <alignment horizontal="center"/>
    </xf>
    <xf numFmtId="0" fontId="19" fillId="2" borderId="0" xfId="0" applyFont="1" applyFill="1"/>
    <xf numFmtId="0" fontId="68" fillId="2" borderId="0" xfId="0" applyFont="1" applyFill="1"/>
    <xf numFmtId="0" fontId="62" fillId="0" borderId="0" xfId="0" applyFont="1"/>
    <xf numFmtId="165" fontId="26" fillId="0" borderId="0" xfId="1" applyNumberFormat="1" applyFont="1" applyBorder="1"/>
    <xf numFmtId="165" fontId="26" fillId="0" borderId="0" xfId="1" applyNumberFormat="1" applyFont="1" applyBorder="1" applyAlignment="1">
      <alignment horizontal="center"/>
    </xf>
    <xf numFmtId="0" fontId="68" fillId="0" borderId="0" xfId="0" applyFont="1"/>
    <xf numFmtId="0" fontId="69" fillId="4" borderId="0" xfId="0" applyFont="1" applyFill="1"/>
    <xf numFmtId="165" fontId="69" fillId="4" borderId="0" xfId="1" applyNumberFormat="1" applyFont="1" applyFill="1" applyBorder="1"/>
    <xf numFmtId="9" fontId="69" fillId="4" borderId="0" xfId="2" applyFont="1" applyFill="1" applyBorder="1" applyAlignment="1">
      <alignment horizontal="center"/>
    </xf>
    <xf numFmtId="0" fontId="70" fillId="0" borderId="0" xfId="0" applyFont="1"/>
    <xf numFmtId="0" fontId="69" fillId="2" borderId="0" xfId="0" applyFont="1" applyFill="1"/>
    <xf numFmtId="0" fontId="69" fillId="0" borderId="0" xfId="0" applyFont="1"/>
    <xf numFmtId="165" fontId="26" fillId="2" borderId="0" xfId="1" applyNumberFormat="1" applyFont="1" applyFill="1" applyBorder="1"/>
    <xf numFmtId="9" fontId="26" fillId="2" borderId="0" xfId="2" applyFont="1" applyFill="1" applyBorder="1" applyAlignment="1">
      <alignment horizontal="center"/>
    </xf>
    <xf numFmtId="165" fontId="26" fillId="0" borderId="0" xfId="1" applyNumberFormat="1" applyFont="1" applyFill="1"/>
    <xf numFmtId="9" fontId="26" fillId="0" borderId="0" xfId="2" applyFont="1" applyFill="1" applyAlignment="1">
      <alignment horizontal="center"/>
    </xf>
    <xf numFmtId="9" fontId="67" fillId="2" borderId="0" xfId="2" applyFont="1" applyFill="1" applyBorder="1" applyAlignment="1">
      <alignment horizontal="center"/>
    </xf>
    <xf numFmtId="165" fontId="63" fillId="15" borderId="0" xfId="1" applyNumberFormat="1" applyFont="1" applyFill="1" applyBorder="1" applyAlignment="1">
      <alignment vertical="center"/>
    </xf>
    <xf numFmtId="9" fontId="60" fillId="15" borderId="0" xfId="2" applyFont="1" applyFill="1" applyBorder="1" applyAlignment="1">
      <alignment horizontal="center" vertical="center"/>
    </xf>
    <xf numFmtId="0" fontId="63" fillId="4" borderId="0" xfId="0" applyFont="1" applyFill="1"/>
    <xf numFmtId="165" fontId="26" fillId="4" borderId="0" xfId="1" applyNumberFormat="1" applyFont="1" applyFill="1"/>
    <xf numFmtId="9" fontId="26" fillId="4" borderId="0" xfId="2" applyFont="1" applyFill="1" applyAlignment="1">
      <alignment horizontal="center"/>
    </xf>
    <xf numFmtId="165" fontId="63" fillId="4" borderId="0" xfId="1" applyNumberFormat="1" applyFont="1" applyFill="1"/>
    <xf numFmtId="9" fontId="63" fillId="4" borderId="0" xfId="2" applyFont="1" applyFill="1" applyAlignment="1">
      <alignment horizontal="center"/>
    </xf>
    <xf numFmtId="9" fontId="60" fillId="4" borderId="0" xfId="2" applyFont="1" applyFill="1" applyAlignment="1">
      <alignment horizontal="center"/>
    </xf>
    <xf numFmtId="0" fontId="26" fillId="2" borderId="0" xfId="0" applyFont="1" applyFill="1"/>
    <xf numFmtId="165" fontId="26" fillId="2" borderId="0" xfId="1" applyNumberFormat="1" applyFont="1" applyFill="1"/>
    <xf numFmtId="9" fontId="26" fillId="2" borderId="0" xfId="2" applyFont="1" applyFill="1" applyAlignment="1">
      <alignment horizontal="center"/>
    </xf>
    <xf numFmtId="9" fontId="71" fillId="16" borderId="0" xfId="0" applyNumberFormat="1" applyFont="1" applyFill="1" applyAlignment="1">
      <alignment horizontal="center"/>
    </xf>
    <xf numFmtId="0" fontId="26" fillId="4" borderId="0" xfId="0" applyFont="1" applyFill="1"/>
    <xf numFmtId="9" fontId="19" fillId="4" borderId="0" xfId="2" applyFont="1" applyFill="1" applyAlignment="1">
      <alignment horizontal="center"/>
    </xf>
    <xf numFmtId="165" fontId="63" fillId="2" borderId="0" xfId="1" applyNumberFormat="1" applyFont="1" applyFill="1"/>
    <xf numFmtId="9" fontId="60" fillId="2" borderId="0" xfId="2" applyFont="1" applyFill="1" applyAlignment="1">
      <alignment horizontal="center"/>
    </xf>
    <xf numFmtId="165" fontId="64" fillId="0" borderId="0" xfId="1" applyNumberFormat="1" applyFont="1"/>
    <xf numFmtId="0" fontId="61" fillId="0" borderId="0" xfId="0" applyFont="1"/>
    <xf numFmtId="0" fontId="60" fillId="2" borderId="3" xfId="0" applyFont="1" applyFill="1" applyBorder="1" applyAlignment="1">
      <alignment horizontal="right" vertical="center"/>
    </xf>
    <xf numFmtId="0" fontId="40" fillId="0" borderId="1" xfId="0" applyFont="1" applyBorder="1" applyAlignment="1">
      <alignment horizontal="left"/>
    </xf>
    <xf numFmtId="0" fontId="40" fillId="0" borderId="1" xfId="0" applyFont="1" applyBorder="1"/>
    <xf numFmtId="0" fontId="72" fillId="0" borderId="0" xfId="4" applyFont="1"/>
    <xf numFmtId="0" fontId="73" fillId="0" borderId="9" xfId="4" applyFont="1" applyBorder="1"/>
    <xf numFmtId="0" fontId="73" fillId="0" borderId="0" xfId="4" applyFont="1" applyAlignment="1">
      <alignment horizontal="center"/>
    </xf>
    <xf numFmtId="0" fontId="67" fillId="0" borderId="0" xfId="4" applyFont="1" applyAlignment="1">
      <alignment horizontal="center"/>
    </xf>
    <xf numFmtId="0" fontId="73" fillId="0" borderId="5" xfId="4" applyFont="1" applyBorder="1" applyAlignment="1">
      <alignment horizontal="center"/>
    </xf>
    <xf numFmtId="0" fontId="26" fillId="0" borderId="0" xfId="4" applyFont="1"/>
    <xf numFmtId="0" fontId="23" fillId="0" borderId="0" xfId="4" applyFont="1"/>
    <xf numFmtId="0" fontId="23" fillId="0" borderId="0" xfId="4" applyFont="1" applyAlignment="1">
      <alignment horizontal="right" indent="4"/>
    </xf>
    <xf numFmtId="3" fontId="23" fillId="0" borderId="0" xfId="4" applyNumberFormat="1" applyFont="1" applyAlignment="1">
      <alignment horizontal="right" indent="4"/>
    </xf>
    <xf numFmtId="0" fontId="19" fillId="0" borderId="0" xfId="4" applyFont="1"/>
    <xf numFmtId="9" fontId="23" fillId="0" borderId="0" xfId="2" applyFont="1" applyBorder="1" applyAlignment="1">
      <alignment horizontal="center"/>
    </xf>
    <xf numFmtId="169" fontId="19" fillId="0" borderId="0" xfId="1" applyNumberFormat="1" applyFont="1"/>
    <xf numFmtId="170" fontId="23" fillId="0" borderId="0" xfId="2" applyNumberFormat="1" applyFont="1" applyBorder="1" applyAlignment="1">
      <alignment horizontal="center"/>
    </xf>
    <xf numFmtId="0" fontId="12" fillId="0" borderId="0" xfId="4" applyFont="1" applyAlignment="1">
      <alignment horizontal="right" indent="4"/>
    </xf>
    <xf numFmtId="0" fontId="63" fillId="2" borderId="15" xfId="0" applyFont="1" applyFill="1" applyBorder="1"/>
    <xf numFmtId="0" fontId="63" fillId="2" borderId="16" xfId="0" applyFont="1" applyFill="1" applyBorder="1"/>
    <xf numFmtId="9" fontId="63" fillId="2" borderId="15" xfId="0" applyNumberFormat="1" applyFont="1" applyFill="1" applyBorder="1"/>
    <xf numFmtId="167" fontId="63" fillId="2" borderId="15" xfId="1" applyNumberFormat="1" applyFont="1" applyFill="1" applyBorder="1"/>
    <xf numFmtId="0" fontId="74" fillId="0" borderId="0" xfId="8" applyFont="1"/>
    <xf numFmtId="0" fontId="68" fillId="6" borderId="15" xfId="0" applyFont="1" applyFill="1" applyBorder="1" applyAlignment="1">
      <alignment vertical="center" wrapText="1"/>
    </xf>
    <xf numFmtId="0" fontId="68" fillId="6" borderId="15" xfId="0" applyFont="1" applyFill="1" applyBorder="1" applyAlignment="1">
      <alignment horizontal="right" vertical="center" wrapText="1"/>
    </xf>
    <xf numFmtId="0" fontId="61" fillId="0" borderId="0" xfId="0" applyFont="1" applyAlignment="1">
      <alignment vertical="center" wrapText="1"/>
    </xf>
    <xf numFmtId="0" fontId="26" fillId="3" borderId="15" xfId="0" applyFont="1" applyFill="1" applyBorder="1" applyProtection="1">
      <protection locked="0"/>
    </xf>
    <xf numFmtId="0" fontId="61" fillId="5" borderId="15" xfId="0" applyFont="1" applyFill="1" applyBorder="1" applyProtection="1">
      <protection locked="0"/>
    </xf>
    <xf numFmtId="9" fontId="26" fillId="3" borderId="15" xfId="0" applyNumberFormat="1" applyFont="1" applyFill="1" applyBorder="1" applyProtection="1">
      <protection locked="0"/>
    </xf>
    <xf numFmtId="167" fontId="26" fillId="6" borderId="15" xfId="1" applyNumberFormat="1" applyFont="1" applyFill="1" applyBorder="1" applyProtection="1"/>
    <xf numFmtId="167" fontId="26" fillId="2" borderId="15" xfId="1" applyNumberFormat="1" applyFont="1" applyFill="1" applyBorder="1"/>
    <xf numFmtId="0" fontId="26" fillId="3" borderId="16" xfId="0" applyFont="1" applyFill="1" applyBorder="1" applyProtection="1">
      <protection locked="0"/>
    </xf>
    <xf numFmtId="167" fontId="26" fillId="3" borderId="15" xfId="1" applyNumberFormat="1" applyFont="1" applyFill="1" applyBorder="1" applyProtection="1">
      <protection locked="0"/>
    </xf>
    <xf numFmtId="0" fontId="61" fillId="0" borderId="0" xfId="4" applyFont="1"/>
    <xf numFmtId="0" fontId="26" fillId="5" borderId="15" xfId="0" applyFont="1" applyFill="1" applyBorder="1" applyProtection="1">
      <protection locked="0"/>
    </xf>
    <xf numFmtId="165" fontId="26" fillId="6" borderId="15" xfId="1" applyNumberFormat="1" applyFont="1" applyFill="1" applyBorder="1" applyProtection="1"/>
    <xf numFmtId="3" fontId="75" fillId="0" borderId="0" xfId="4" applyNumberFormat="1" applyFont="1" applyAlignment="1">
      <alignment horizontal="right" indent="4"/>
    </xf>
    <xf numFmtId="3" fontId="10" fillId="0" borderId="0" xfId="4" applyNumberFormat="1"/>
    <xf numFmtId="0" fontId="12" fillId="11" borderId="5" xfId="4" applyFont="1" applyFill="1" applyBorder="1" applyAlignment="1">
      <alignment horizontal="right" indent="5"/>
    </xf>
    <xf numFmtId="3" fontId="75" fillId="0" borderId="5" xfId="4" applyNumberFormat="1" applyFont="1" applyBorder="1" applyAlignment="1">
      <alignment horizontal="right" indent="4"/>
    </xf>
    <xf numFmtId="165" fontId="37" fillId="9" borderId="0" xfId="1" applyNumberFormat="1" applyFont="1" applyFill="1"/>
    <xf numFmtId="0" fontId="46" fillId="9" borderId="0" xfId="0" applyFont="1" applyFill="1"/>
    <xf numFmtId="0" fontId="59" fillId="3" borderId="3" xfId="0" applyFont="1" applyFill="1" applyBorder="1" applyProtection="1">
      <protection locked="0"/>
    </xf>
    <xf numFmtId="14" fontId="59" fillId="3" borderId="3" xfId="0" applyNumberFormat="1" applyFont="1" applyFill="1" applyBorder="1" applyProtection="1">
      <protection locked="0"/>
    </xf>
    <xf numFmtId="165" fontId="76" fillId="0" borderId="0" xfId="1" applyNumberFormat="1" applyFont="1" applyFill="1"/>
    <xf numFmtId="14" fontId="59" fillId="0" borderId="3" xfId="0" applyNumberFormat="1" applyFont="1" applyBorder="1"/>
    <xf numFmtId="2" fontId="59" fillId="3" borderId="3" xfId="0" applyNumberFormat="1" applyFont="1" applyFill="1" applyBorder="1" applyProtection="1">
      <protection locked="0"/>
    </xf>
    <xf numFmtId="2" fontId="59" fillId="0" borderId="3" xfId="0" applyNumberFormat="1" applyFont="1" applyBorder="1"/>
    <xf numFmtId="0" fontId="77" fillId="0" borderId="0" xfId="0" applyFont="1" applyProtection="1">
      <protection locked="0"/>
    </xf>
    <xf numFmtId="0" fontId="78" fillId="0" borderId="0" xfId="0" applyFont="1" applyAlignment="1">
      <alignment vertical="center"/>
    </xf>
    <xf numFmtId="0" fontId="76" fillId="0" borderId="0" xfId="0" applyFont="1"/>
    <xf numFmtId="0" fontId="23" fillId="0" borderId="0" xfId="0" applyFont="1"/>
    <xf numFmtId="165" fontId="63" fillId="4" borderId="41" xfId="1" applyNumberFormat="1" applyFont="1" applyFill="1" applyBorder="1" applyAlignment="1">
      <alignment horizontal="center" vertical="center" wrapText="1"/>
    </xf>
    <xf numFmtId="0" fontId="37" fillId="3" borderId="42" xfId="0" applyFont="1" applyFill="1" applyBorder="1"/>
    <xf numFmtId="165" fontId="63" fillId="12" borderId="52" xfId="1" applyNumberFormat="1" applyFont="1" applyFill="1" applyBorder="1"/>
    <xf numFmtId="165" fontId="63" fillId="13" borderId="52" xfId="1" applyNumberFormat="1" applyFont="1" applyFill="1" applyBorder="1"/>
    <xf numFmtId="9" fontId="63" fillId="13" borderId="6" xfId="2" applyFont="1" applyFill="1" applyBorder="1" applyAlignment="1">
      <alignment horizontal="center"/>
    </xf>
    <xf numFmtId="165" fontId="63" fillId="12" borderId="50" xfId="1" applyNumberFormat="1" applyFont="1" applyFill="1" applyBorder="1"/>
    <xf numFmtId="9" fontId="62" fillId="4" borderId="53" xfId="2" applyFont="1" applyFill="1" applyBorder="1" applyAlignment="1">
      <alignment horizontal="center" vertical="center" wrapText="1"/>
    </xf>
    <xf numFmtId="0" fontId="19" fillId="0" borderId="2" xfId="0" applyFont="1" applyBorder="1" applyAlignment="1">
      <alignment horizontal="center" textRotation="90"/>
    </xf>
    <xf numFmtId="0" fontId="19" fillId="0" borderId="2" xfId="0" applyFont="1" applyBorder="1"/>
    <xf numFmtId="0" fontId="46" fillId="6" borderId="46" xfId="0" applyFont="1" applyFill="1" applyBorder="1"/>
    <xf numFmtId="165" fontId="37" fillId="2" borderId="47" xfId="1" applyNumberFormat="1" applyFont="1" applyFill="1" applyBorder="1"/>
    <xf numFmtId="9" fontId="47" fillId="2" borderId="55" xfId="2" applyFont="1" applyFill="1" applyBorder="1" applyAlignment="1">
      <alignment horizontal="center"/>
    </xf>
    <xf numFmtId="0" fontId="46" fillId="3" borderId="46" xfId="0" applyFont="1" applyFill="1" applyBorder="1" applyProtection="1">
      <protection locked="0"/>
    </xf>
    <xf numFmtId="0" fontId="47" fillId="3" borderId="44" xfId="4" applyFont="1" applyFill="1" applyBorder="1"/>
    <xf numFmtId="0" fontId="37" fillId="2" borderId="45" xfId="0" applyFont="1" applyFill="1" applyBorder="1"/>
    <xf numFmtId="0" fontId="37" fillId="2" borderId="54" xfId="0" applyFont="1" applyFill="1" applyBorder="1"/>
    <xf numFmtId="0" fontId="63" fillId="12" borderId="48" xfId="0" applyFont="1" applyFill="1" applyBorder="1"/>
    <xf numFmtId="165" fontId="63" fillId="12" borderId="49" xfId="1" applyNumberFormat="1" applyFont="1" applyFill="1" applyBorder="1"/>
    <xf numFmtId="9" fontId="63" fillId="12" borderId="56" xfId="2" applyFont="1" applyFill="1" applyBorder="1" applyAlignment="1">
      <alignment horizontal="center"/>
    </xf>
    <xf numFmtId="0" fontId="46" fillId="9" borderId="46" xfId="0" applyFont="1" applyFill="1" applyBorder="1" applyProtection="1">
      <protection locked="0"/>
    </xf>
    <xf numFmtId="0" fontId="47" fillId="9" borderId="44" xfId="4" applyFont="1" applyFill="1" applyBorder="1"/>
    <xf numFmtId="0" fontId="63" fillId="13" borderId="48" xfId="0" applyFont="1" applyFill="1" applyBorder="1"/>
    <xf numFmtId="165" fontId="63" fillId="13" borderId="49" xfId="1" applyNumberFormat="1" applyFont="1" applyFill="1" applyBorder="1"/>
    <xf numFmtId="9" fontId="63" fillId="13" borderId="56" xfId="2" applyFont="1" applyFill="1" applyBorder="1" applyAlignment="1">
      <alignment horizontal="center"/>
    </xf>
    <xf numFmtId="0" fontId="63" fillId="12" borderId="57" xfId="0" applyFont="1" applyFill="1" applyBorder="1"/>
    <xf numFmtId="165" fontId="63" fillId="12" borderId="58" xfId="1" applyNumberFormat="1" applyFont="1" applyFill="1" applyBorder="1"/>
    <xf numFmtId="9" fontId="63" fillId="12" borderId="59" xfId="2" applyFont="1" applyFill="1" applyBorder="1" applyAlignment="1">
      <alignment horizontal="center"/>
    </xf>
    <xf numFmtId="0" fontId="47" fillId="3" borderId="42" xfId="0" applyFont="1" applyFill="1" applyBorder="1" applyProtection="1">
      <protection locked="0"/>
    </xf>
    <xf numFmtId="0" fontId="65" fillId="12" borderId="51" xfId="0" applyFont="1" applyFill="1" applyBorder="1"/>
    <xf numFmtId="0" fontId="47" fillId="9" borderId="42" xfId="0" applyFont="1" applyFill="1" applyBorder="1" applyProtection="1">
      <protection locked="0"/>
    </xf>
    <xf numFmtId="0" fontId="65" fillId="13" borderId="51" xfId="0" applyFont="1" applyFill="1" applyBorder="1"/>
    <xf numFmtId="9" fontId="63" fillId="12" borderId="6" xfId="2" applyFont="1" applyFill="1" applyBorder="1" applyAlignment="1">
      <alignment horizontal="center"/>
    </xf>
    <xf numFmtId="0" fontId="63" fillId="2" borderId="60" xfId="0" applyFont="1" applyFill="1" applyBorder="1" applyAlignment="1">
      <alignment vertical="center"/>
    </xf>
    <xf numFmtId="165" fontId="63" fillId="2" borderId="61" xfId="1" applyNumberFormat="1" applyFont="1" applyFill="1" applyBorder="1" applyAlignment="1">
      <alignment horizontal="center" vertical="center"/>
    </xf>
    <xf numFmtId="165" fontId="63" fillId="2" borderId="62" xfId="1" applyNumberFormat="1" applyFont="1" applyFill="1" applyBorder="1" applyAlignment="1">
      <alignment horizontal="center" vertical="center"/>
    </xf>
    <xf numFmtId="0" fontId="76" fillId="0" borderId="0" xfId="4" applyFont="1" applyAlignment="1">
      <alignment horizontal="left"/>
    </xf>
    <xf numFmtId="0" fontId="48" fillId="0" borderId="1" xfId="0" applyFont="1" applyBorder="1"/>
    <xf numFmtId="165" fontId="48" fillId="0" borderId="1" xfId="1" applyNumberFormat="1" applyFont="1" applyFill="1" applyBorder="1" applyProtection="1"/>
    <xf numFmtId="9" fontId="63" fillId="0" borderId="0" xfId="2" applyFont="1" applyFill="1" applyBorder="1" applyAlignment="1">
      <alignment horizontal="center"/>
    </xf>
    <xf numFmtId="165" fontId="63" fillId="0" borderId="1" xfId="1" applyNumberFormat="1" applyFont="1" applyFill="1" applyBorder="1"/>
    <xf numFmtId="9" fontId="63" fillId="0" borderId="3" xfId="2" applyFont="1" applyFill="1" applyBorder="1" applyAlignment="1">
      <alignment horizontal="center"/>
    </xf>
    <xf numFmtId="0" fontId="63" fillId="0" borderId="1" xfId="0" applyFont="1" applyBorder="1"/>
    <xf numFmtId="165" fontId="63" fillId="0" borderId="3" xfId="1" applyNumberFormat="1" applyFont="1" applyFill="1" applyBorder="1"/>
    <xf numFmtId="0" fontId="65" fillId="0" borderId="63" xfId="0" applyFont="1" applyBorder="1"/>
    <xf numFmtId="9" fontId="63" fillId="0" borderId="9" xfId="2" applyFont="1" applyFill="1" applyBorder="1" applyAlignment="1">
      <alignment horizontal="center"/>
    </xf>
    <xf numFmtId="0" fontId="63" fillId="15" borderId="0" xfId="0" applyFont="1" applyFill="1" applyAlignment="1">
      <alignment vertical="center" wrapText="1"/>
    </xf>
    <xf numFmtId="0" fontId="63" fillId="4" borderId="0" xfId="0" applyFont="1" applyFill="1" applyAlignment="1">
      <alignment wrapText="1"/>
    </xf>
    <xf numFmtId="0" fontId="67" fillId="2" borderId="0" xfId="0" applyFont="1" applyFill="1" applyAlignment="1">
      <alignment wrapText="1"/>
    </xf>
    <xf numFmtId="169" fontId="1" fillId="0" borderId="0" xfId="1" applyNumberFormat="1" applyFont="1"/>
    <xf numFmtId="0" fontId="1" fillId="0" borderId="9" xfId="0" applyFont="1" applyBorder="1"/>
    <xf numFmtId="4" fontId="1" fillId="0" borderId="9" xfId="0" applyNumberFormat="1" applyFont="1" applyBorder="1"/>
    <xf numFmtId="0" fontId="1" fillId="0" borderId="0" xfId="0" applyFont="1"/>
    <xf numFmtId="0" fontId="1" fillId="0" borderId="5" xfId="0" applyFont="1" applyBorder="1"/>
    <xf numFmtId="0" fontId="12" fillId="0" borderId="2" xfId="4" applyFont="1" applyBorder="1" applyAlignment="1">
      <alignment wrapText="1"/>
    </xf>
    <xf numFmtId="0" fontId="12" fillId="0" borderId="2" xfId="4" applyFont="1" applyBorder="1"/>
    <xf numFmtId="0" fontId="37" fillId="12" borderId="0" xfId="0" applyFont="1" applyFill="1" applyAlignment="1">
      <alignment horizontal="left"/>
    </xf>
    <xf numFmtId="0" fontId="39" fillId="0" borderId="0" xfId="8" applyFont="1" applyFill="1" applyBorder="1" applyAlignment="1">
      <alignment horizontal="left"/>
    </xf>
    <xf numFmtId="0" fontId="63" fillId="2" borderId="53" xfId="0" applyFont="1" applyFill="1" applyBorder="1" applyAlignment="1">
      <alignment horizontal="left" vertical="center"/>
    </xf>
    <xf numFmtId="0" fontId="63" fillId="2" borderId="41" xfId="0" applyFont="1" applyFill="1" applyBorder="1" applyAlignment="1">
      <alignment horizontal="left" vertical="center"/>
    </xf>
    <xf numFmtId="0" fontId="61" fillId="0" borderId="0" xfId="0" applyFont="1" applyAlignment="1">
      <alignment horizontal="center" textRotation="90"/>
    </xf>
    <xf numFmtId="0" fontId="80" fillId="0" borderId="0" xfId="0" applyFont="1"/>
    <xf numFmtId="0" fontId="26" fillId="3" borderId="64" xfId="0" applyFont="1" applyFill="1" applyBorder="1" applyProtection="1">
      <protection locked="0"/>
    </xf>
    <xf numFmtId="0" fontId="26" fillId="3" borderId="65" xfId="0" applyFont="1" applyFill="1" applyBorder="1" applyProtection="1">
      <protection locked="0"/>
    </xf>
    <xf numFmtId="0" fontId="68" fillId="6" borderId="64" xfId="0" applyFont="1" applyFill="1" applyBorder="1" applyAlignment="1">
      <alignment horizontal="center" vertical="center" wrapText="1"/>
    </xf>
    <xf numFmtId="0" fontId="68" fillId="6" borderId="65" xfId="0" applyFont="1" applyFill="1" applyBorder="1" applyAlignment="1">
      <alignment horizontal="center" vertical="center" wrapText="1"/>
    </xf>
    <xf numFmtId="0" fontId="72" fillId="0" borderId="0" xfId="4" applyFont="1" applyAlignment="1">
      <alignment horizontal="center"/>
    </xf>
    <xf numFmtId="0" fontId="22" fillId="0" borderId="0" xfId="9" applyFont="1" applyAlignment="1">
      <alignment horizontal="left" vertical="top" wrapText="1"/>
    </xf>
    <xf numFmtId="0" fontId="26" fillId="0" borderId="31" xfId="9" applyFont="1" applyBorder="1" applyAlignment="1">
      <alignment horizontal="left" vertical="center"/>
    </xf>
    <xf numFmtId="0" fontId="26" fillId="0" borderId="26" xfId="9" applyFont="1" applyBorder="1" applyAlignment="1">
      <alignment horizontal="left" vertical="center"/>
    </xf>
    <xf numFmtId="0" fontId="26" fillId="0" borderId="22" xfId="9" applyFont="1" applyBorder="1" applyAlignment="1">
      <alignment horizontal="left" vertical="center"/>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16C21446-79FF-924A-AA48-F9F768FCC893}"/>
  </cellStyles>
  <dxfs count="0"/>
  <tableStyles count="0" defaultTableStyle="TableStyleMedium2" defaultPivotStyle="PivotStyleLight16"/>
  <colors>
    <mruColors>
      <color rgb="FFF2ABF0"/>
      <color rgb="FFE187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8</xdr:col>
      <xdr:colOff>0</xdr:colOff>
      <xdr:row>3</xdr:row>
      <xdr:rowOff>90714</xdr:rowOff>
    </xdr:from>
    <xdr:to>
      <xdr:col>10</xdr:col>
      <xdr:colOff>426357</xdr:colOff>
      <xdr:row>3</xdr:row>
      <xdr:rowOff>90714</xdr:rowOff>
    </xdr:to>
    <xdr:cxnSp macro="">
      <xdr:nvCxnSpPr>
        <xdr:cNvPr id="2" name="Gerade Verbindung mit Pfeil 1">
          <a:extLst>
            <a:ext uri="{FF2B5EF4-FFF2-40B4-BE49-F238E27FC236}">
              <a16:creationId xmlns:a16="http://schemas.microsoft.com/office/drawing/2014/main" id="{0AD566C8-9B1C-4E48-B2D5-347F9770CF15}"/>
            </a:ext>
          </a:extLst>
        </xdr:cNvPr>
        <xdr:cNvCxnSpPr/>
      </xdr:nvCxnSpPr>
      <xdr:spPr>
        <a:xfrm>
          <a:off x="7910286" y="553357"/>
          <a:ext cx="1052285"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4</xdr:row>
      <xdr:rowOff>108857</xdr:rowOff>
    </xdr:from>
    <xdr:to>
      <xdr:col>10</xdr:col>
      <xdr:colOff>671286</xdr:colOff>
      <xdr:row>4</xdr:row>
      <xdr:rowOff>108858</xdr:rowOff>
    </xdr:to>
    <xdr:cxnSp macro="">
      <xdr:nvCxnSpPr>
        <xdr:cNvPr id="3" name="Gerade Verbindung mit Pfeil 2">
          <a:extLst>
            <a:ext uri="{FF2B5EF4-FFF2-40B4-BE49-F238E27FC236}">
              <a16:creationId xmlns:a16="http://schemas.microsoft.com/office/drawing/2014/main" id="{9F4BAB77-1DB0-DF47-A327-35BD8EFB4452}"/>
            </a:ext>
          </a:extLst>
        </xdr:cNvPr>
        <xdr:cNvCxnSpPr/>
      </xdr:nvCxnSpPr>
      <xdr:spPr>
        <a:xfrm>
          <a:off x="7910286" y="771071"/>
          <a:ext cx="1297214" cy="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7620</xdr:colOff>
      <xdr:row>13</xdr:row>
      <xdr:rowOff>0</xdr:rowOff>
    </xdr:from>
    <xdr:to>
      <xdr:col>3</xdr:col>
      <xdr:colOff>0</xdr:colOff>
      <xdr:row>14</xdr:row>
      <xdr:rowOff>0</xdr:rowOff>
    </xdr:to>
    <xdr:cxnSp macro="">
      <xdr:nvCxnSpPr>
        <xdr:cNvPr id="2" name="Gerade Verbindung 1">
          <a:extLst>
            <a:ext uri="{FF2B5EF4-FFF2-40B4-BE49-F238E27FC236}">
              <a16:creationId xmlns:a16="http://schemas.microsoft.com/office/drawing/2014/main" id="{EBE7F76A-0D67-3D44-BBDF-9E0FBC5911E5}"/>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13</xdr:row>
      <xdr:rowOff>0</xdr:rowOff>
    </xdr:from>
    <xdr:to>
      <xdr:col>3</xdr:col>
      <xdr:colOff>0</xdr:colOff>
      <xdr:row>14</xdr:row>
      <xdr:rowOff>0</xdr:rowOff>
    </xdr:to>
    <xdr:cxnSp macro="">
      <xdr:nvCxnSpPr>
        <xdr:cNvPr id="3" name="Gerade Verbindung 2">
          <a:extLst>
            <a:ext uri="{FF2B5EF4-FFF2-40B4-BE49-F238E27FC236}">
              <a16:creationId xmlns:a16="http://schemas.microsoft.com/office/drawing/2014/main" id="{9C654D49-0F62-DC4C-B9E3-7A275AAC0D63}"/>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4" name="Gerade Verbindung 3">
          <a:extLst>
            <a:ext uri="{FF2B5EF4-FFF2-40B4-BE49-F238E27FC236}">
              <a16:creationId xmlns:a16="http://schemas.microsoft.com/office/drawing/2014/main" id="{2A32E5F7-5879-E247-B9DB-F2C0CBD789ED}"/>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5" name="Gerade Verbindung 4">
          <a:extLst>
            <a:ext uri="{FF2B5EF4-FFF2-40B4-BE49-F238E27FC236}">
              <a16:creationId xmlns:a16="http://schemas.microsoft.com/office/drawing/2014/main" id="{6FF6EF2A-F1AF-0D47-ACC6-1CAFBE075089}"/>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6" name="Gerade Verbindung 5">
          <a:extLst>
            <a:ext uri="{FF2B5EF4-FFF2-40B4-BE49-F238E27FC236}">
              <a16:creationId xmlns:a16="http://schemas.microsoft.com/office/drawing/2014/main" id="{345B0467-A1F9-024A-BB2A-0A4947D4C369}"/>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7" name="Gerade Verbindung 6">
          <a:extLst>
            <a:ext uri="{FF2B5EF4-FFF2-40B4-BE49-F238E27FC236}">
              <a16:creationId xmlns:a16="http://schemas.microsoft.com/office/drawing/2014/main" id="{958E7B66-75EC-6A47-86C3-B1993D8F51D8}"/>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1F1B3-D660-E94E-AB07-37A1697812BA}">
  <sheetPr>
    <tabColor theme="7" tint="0.79998168889431442"/>
    <pageSetUpPr fitToPage="1"/>
  </sheetPr>
  <dimension ref="A1:O247"/>
  <sheetViews>
    <sheetView showGridLines="0" zoomScale="140" zoomScaleNormal="140" workbookViewId="0">
      <selection activeCell="A15" sqref="A15"/>
    </sheetView>
  </sheetViews>
  <sheetFormatPr baseColWidth="10" defaultColWidth="10.83203125" defaultRowHeight="16"/>
  <cols>
    <col min="1" max="1" width="3.6640625" style="95" customWidth="1"/>
    <col min="2" max="16384" width="10.83203125" style="95"/>
  </cols>
  <sheetData>
    <row r="1" spans="1:14">
      <c r="A1" s="97" t="s">
        <v>0</v>
      </c>
      <c r="B1" s="94"/>
      <c r="C1" s="94"/>
      <c r="D1" s="94"/>
      <c r="E1" s="94"/>
      <c r="F1" s="94"/>
      <c r="G1" s="94"/>
      <c r="H1" s="94"/>
      <c r="I1" s="94"/>
      <c r="J1" s="94"/>
      <c r="K1" s="94"/>
      <c r="L1" s="94"/>
      <c r="M1" s="94"/>
      <c r="N1" s="94"/>
    </row>
    <row r="2" spans="1:14">
      <c r="A2" s="96"/>
    </row>
    <row r="3" spans="1:14">
      <c r="A3" s="97" t="s">
        <v>1</v>
      </c>
      <c r="B3" s="94"/>
      <c r="C3" s="94"/>
      <c r="D3" s="94"/>
      <c r="E3" s="94"/>
      <c r="F3" s="94"/>
      <c r="G3" s="94"/>
      <c r="H3" s="94"/>
      <c r="I3" s="94"/>
      <c r="J3" s="94"/>
      <c r="K3" s="94"/>
      <c r="L3" s="94"/>
      <c r="M3" s="94"/>
      <c r="N3" s="94"/>
    </row>
    <row r="4" spans="1:14">
      <c r="A4" s="342" t="s">
        <v>2</v>
      </c>
      <c r="B4" s="342"/>
      <c r="C4" s="342"/>
      <c r="D4" s="342"/>
    </row>
    <row r="5" spans="1:14">
      <c r="A5" s="342" t="s">
        <v>3</v>
      </c>
      <c r="B5" s="342"/>
      <c r="C5" s="342"/>
      <c r="D5" s="342"/>
    </row>
    <row r="6" spans="1:14">
      <c r="A6" s="342" t="s">
        <v>4</v>
      </c>
      <c r="B6" s="342"/>
      <c r="C6" s="342"/>
      <c r="D6" s="342"/>
    </row>
    <row r="7" spans="1:14">
      <c r="A7" s="342" t="s">
        <v>5</v>
      </c>
      <c r="B7" s="342"/>
      <c r="C7" s="342"/>
      <c r="D7" s="342"/>
      <c r="F7" s="129"/>
      <c r="G7" s="129"/>
      <c r="H7" s="129"/>
      <c r="I7" s="129"/>
    </row>
    <row r="8" spans="1:14">
      <c r="A8" s="342" t="s">
        <v>6</v>
      </c>
      <c r="B8" s="342"/>
      <c r="C8" s="342"/>
      <c r="D8" s="342"/>
    </row>
    <row r="9" spans="1:14">
      <c r="A9" s="342" t="s">
        <v>7</v>
      </c>
      <c r="B9" s="342"/>
      <c r="C9" s="342"/>
      <c r="D9" s="342"/>
    </row>
    <row r="10" spans="1:14">
      <c r="A10" s="342" t="s">
        <v>8</v>
      </c>
      <c r="B10" s="342"/>
      <c r="C10" s="342"/>
      <c r="D10" s="342"/>
    </row>
    <row r="11" spans="1:14">
      <c r="A11" s="342" t="s">
        <v>9</v>
      </c>
      <c r="B11" s="342"/>
      <c r="C11" s="342"/>
      <c r="D11" s="342"/>
    </row>
    <row r="12" spans="1:14">
      <c r="A12" s="342" t="s">
        <v>10</v>
      </c>
      <c r="B12" s="342"/>
      <c r="C12" s="342"/>
      <c r="D12" s="342"/>
    </row>
    <row r="13" spans="1:14">
      <c r="A13" s="98"/>
      <c r="F13" s="342"/>
      <c r="G13" s="342"/>
      <c r="H13" s="342"/>
    </row>
    <row r="14" spans="1:14">
      <c r="A14" s="96"/>
    </row>
    <row r="15" spans="1:14">
      <c r="A15" s="97" t="s">
        <v>11</v>
      </c>
      <c r="B15" s="94"/>
      <c r="C15" s="94"/>
      <c r="D15" s="94"/>
      <c r="E15" s="94"/>
      <c r="F15" s="94"/>
      <c r="G15" s="94"/>
      <c r="H15" s="94"/>
      <c r="I15" s="94"/>
      <c r="J15" s="94"/>
      <c r="K15" s="94"/>
      <c r="L15" s="94"/>
      <c r="M15" s="94"/>
      <c r="N15" s="94"/>
    </row>
    <row r="16" spans="1:14">
      <c r="A16" s="95" t="s">
        <v>12</v>
      </c>
    </row>
    <row r="17" spans="1:14">
      <c r="A17" s="95" t="s">
        <v>13</v>
      </c>
    </row>
    <row r="18" spans="1:14" s="99" customFormat="1">
      <c r="A18" s="99" t="s">
        <v>14</v>
      </c>
    </row>
    <row r="19" spans="1:14">
      <c r="A19" s="95" t="s">
        <v>15</v>
      </c>
    </row>
    <row r="20" spans="1:14">
      <c r="A20" s="95" t="s">
        <v>16</v>
      </c>
    </row>
    <row r="22" spans="1:14">
      <c r="A22" s="95" t="s">
        <v>17</v>
      </c>
    </row>
    <row r="23" spans="1:14">
      <c r="A23" s="95" t="s">
        <v>18</v>
      </c>
    </row>
    <row r="26" spans="1:14">
      <c r="A26" s="97" t="s">
        <v>19</v>
      </c>
      <c r="B26" s="94"/>
      <c r="C26" s="94"/>
      <c r="D26" s="94"/>
      <c r="E26" s="94"/>
      <c r="F26" s="94"/>
      <c r="G26" s="94"/>
      <c r="H26" s="94"/>
      <c r="I26" s="94"/>
      <c r="J26" s="94"/>
      <c r="K26" s="94"/>
      <c r="L26" s="94"/>
      <c r="M26" s="94"/>
      <c r="N26" s="94"/>
    </row>
    <row r="27" spans="1:14">
      <c r="A27" s="95" t="s">
        <v>20</v>
      </c>
    </row>
    <row r="28" spans="1:14">
      <c r="A28" s="95" t="s">
        <v>21</v>
      </c>
      <c r="C28" s="95" t="s">
        <v>3</v>
      </c>
    </row>
    <row r="29" spans="1:14">
      <c r="A29" s="95" t="s">
        <v>22</v>
      </c>
      <c r="C29" s="95" t="s">
        <v>23</v>
      </c>
    </row>
    <row r="30" spans="1:14">
      <c r="A30" s="95" t="s">
        <v>24</v>
      </c>
      <c r="C30" s="95" t="s">
        <v>25</v>
      </c>
    </row>
    <row r="31" spans="1:14">
      <c r="A31" s="95" t="s">
        <v>26</v>
      </c>
      <c r="C31" s="95" t="s">
        <v>27</v>
      </c>
    </row>
    <row r="33" spans="1:15">
      <c r="A33" s="97" t="s">
        <v>28</v>
      </c>
      <c r="B33" s="94"/>
      <c r="C33" s="94"/>
      <c r="D33" s="94"/>
      <c r="E33" s="94"/>
      <c r="F33" s="94"/>
      <c r="G33" s="94"/>
      <c r="H33" s="94"/>
      <c r="I33" s="94"/>
      <c r="J33" s="94"/>
      <c r="K33" s="94"/>
      <c r="L33" s="94"/>
      <c r="M33" s="94"/>
      <c r="N33" s="94"/>
    </row>
    <row r="34" spans="1:15">
      <c r="A34" s="119" t="s">
        <v>29</v>
      </c>
    </row>
    <row r="35" spans="1:15" ht="12" customHeight="1">
      <c r="A35" s="119"/>
    </row>
    <row r="36" spans="1:15">
      <c r="A36" s="121" t="s">
        <v>30</v>
      </c>
    </row>
    <row r="37" spans="1:15">
      <c r="A37" s="119" t="s">
        <v>31</v>
      </c>
    </row>
    <row r="38" spans="1:15">
      <c r="A38" s="119" t="s">
        <v>32</v>
      </c>
    </row>
    <row r="39" spans="1:15">
      <c r="A39" s="119"/>
    </row>
    <row r="40" spans="1:15" s="96" customFormat="1">
      <c r="A40" s="127" t="s">
        <v>33</v>
      </c>
    </row>
    <row r="41" spans="1:15">
      <c r="A41" s="101" t="s">
        <v>34</v>
      </c>
    </row>
    <row r="42" spans="1:15">
      <c r="A42" s="101" t="s">
        <v>35</v>
      </c>
    </row>
    <row r="43" spans="1:15">
      <c r="A43" s="101" t="s">
        <v>36</v>
      </c>
    </row>
    <row r="44" spans="1:15">
      <c r="A44" s="101" t="s">
        <v>37</v>
      </c>
      <c r="O44" s="141"/>
    </row>
    <row r="45" spans="1:15">
      <c r="A45" s="101" t="s">
        <v>38</v>
      </c>
      <c r="O45" s="91"/>
    </row>
    <row r="46" spans="1:15" ht="22" customHeight="1">
      <c r="A46" s="143" t="s">
        <v>39</v>
      </c>
      <c r="O46" s="91"/>
    </row>
    <row r="47" spans="1:15">
      <c r="A47" s="123" t="s">
        <v>40</v>
      </c>
      <c r="O47" s="91"/>
    </row>
    <row r="48" spans="1:15">
      <c r="A48" s="123" t="s">
        <v>41</v>
      </c>
      <c r="O48" s="91"/>
    </row>
    <row r="49" spans="1:15">
      <c r="A49" s="123" t="s">
        <v>42</v>
      </c>
      <c r="O49" s="91"/>
    </row>
    <row r="50" spans="1:15">
      <c r="A50" s="123" t="s">
        <v>43</v>
      </c>
      <c r="O50" s="91"/>
    </row>
    <row r="51" spans="1:15">
      <c r="A51" s="123" t="s">
        <v>44</v>
      </c>
      <c r="O51" s="91"/>
    </row>
    <row r="52" spans="1:15">
      <c r="A52" s="123" t="s">
        <v>45</v>
      </c>
      <c r="O52" s="91"/>
    </row>
    <row r="53" spans="1:15">
      <c r="A53" s="123" t="s">
        <v>46</v>
      </c>
      <c r="O53" s="91"/>
    </row>
    <row r="54" spans="1:15">
      <c r="A54" s="123" t="s">
        <v>47</v>
      </c>
    </row>
    <row r="55" spans="1:15">
      <c r="A55" s="102" t="s">
        <v>48</v>
      </c>
    </row>
    <row r="56" spans="1:15">
      <c r="A56" s="119" t="s">
        <v>49</v>
      </c>
    </row>
    <row r="57" spans="1:15">
      <c r="A57" s="119" t="s">
        <v>50</v>
      </c>
    </row>
    <row r="58" spans="1:15">
      <c r="A58" s="119"/>
    </row>
    <row r="59" spans="1:15" s="96" customFormat="1">
      <c r="A59" s="127" t="s">
        <v>51</v>
      </c>
    </row>
    <row r="60" spans="1:15">
      <c r="A60" s="101" t="s">
        <v>34</v>
      </c>
    </row>
    <row r="61" spans="1:15">
      <c r="A61" s="101" t="s">
        <v>52</v>
      </c>
    </row>
    <row r="62" spans="1:15">
      <c r="A62" s="101" t="s">
        <v>36</v>
      </c>
    </row>
    <row r="63" spans="1:15">
      <c r="A63" s="101" t="s">
        <v>37</v>
      </c>
    </row>
    <row r="64" spans="1:15">
      <c r="A64" s="101" t="s">
        <v>38</v>
      </c>
    </row>
    <row r="65" spans="1:15" ht="22" customHeight="1">
      <c r="A65" s="143" t="s">
        <v>39</v>
      </c>
      <c r="O65" s="91"/>
    </row>
    <row r="66" spans="1:15">
      <c r="A66" s="123" t="s">
        <v>40</v>
      </c>
    </row>
    <row r="67" spans="1:15">
      <c r="A67" s="123" t="s">
        <v>47</v>
      </c>
    </row>
    <row r="68" spans="1:15">
      <c r="A68" s="102" t="s">
        <v>48</v>
      </c>
    </row>
    <row r="69" spans="1:15">
      <c r="A69" s="119" t="s">
        <v>49</v>
      </c>
    </row>
    <row r="70" spans="1:15">
      <c r="A70" s="119" t="s">
        <v>50</v>
      </c>
    </row>
    <row r="71" spans="1:15">
      <c r="A71" s="119"/>
    </row>
    <row r="72" spans="1:15" s="96" customFormat="1">
      <c r="A72" s="127" t="s">
        <v>53</v>
      </c>
    </row>
    <row r="73" spans="1:15">
      <c r="A73" s="101" t="s">
        <v>34</v>
      </c>
    </row>
    <row r="74" spans="1:15">
      <c r="A74" s="101" t="s">
        <v>54</v>
      </c>
    </row>
    <row r="75" spans="1:15">
      <c r="A75" s="101" t="s">
        <v>55</v>
      </c>
    </row>
    <row r="76" spans="1:15">
      <c r="A76" s="101" t="s">
        <v>56</v>
      </c>
    </row>
    <row r="77" spans="1:15" ht="22" customHeight="1">
      <c r="A77" s="143" t="s">
        <v>57</v>
      </c>
      <c r="O77" s="91"/>
    </row>
    <row r="78" spans="1:15">
      <c r="A78" s="101" t="s">
        <v>58</v>
      </c>
    </row>
    <row r="79" spans="1:15">
      <c r="A79" s="124" t="s">
        <v>59</v>
      </c>
    </row>
    <row r="80" spans="1:15">
      <c r="A80" s="102" t="s">
        <v>48</v>
      </c>
    </row>
    <row r="81" spans="1:2">
      <c r="A81" s="119" t="s">
        <v>60</v>
      </c>
    </row>
    <row r="82" spans="1:2">
      <c r="A82" s="119" t="s">
        <v>50</v>
      </c>
    </row>
    <row r="83" spans="1:2">
      <c r="A83" s="122"/>
    </row>
    <row r="84" spans="1:2" s="142" customFormat="1">
      <c r="A84" s="127" t="s">
        <v>61</v>
      </c>
    </row>
    <row r="85" spans="1:2">
      <c r="A85" s="101" t="s">
        <v>34</v>
      </c>
    </row>
    <row r="86" spans="1:2">
      <c r="A86" s="101" t="s">
        <v>62</v>
      </c>
    </row>
    <row r="87" spans="1:2">
      <c r="A87" s="101"/>
    </row>
    <row r="88" spans="1:2" s="101" customFormat="1">
      <c r="B88" s="101" t="s">
        <v>63</v>
      </c>
    </row>
    <row r="89" spans="1:2" s="101" customFormat="1"/>
    <row r="90" spans="1:2" s="101" customFormat="1">
      <c r="B90" s="101" t="s">
        <v>64</v>
      </c>
    </row>
    <row r="91" spans="1:2" s="101" customFormat="1">
      <c r="B91" s="101" t="s">
        <v>65</v>
      </c>
    </row>
    <row r="92" spans="1:2" s="101" customFormat="1"/>
    <row r="93" spans="1:2" s="101" customFormat="1">
      <c r="B93" s="101" t="s">
        <v>66</v>
      </c>
    </row>
    <row r="94" spans="1:2" s="101" customFormat="1">
      <c r="B94" s="101" t="s">
        <v>67</v>
      </c>
    </row>
    <row r="95" spans="1:2" s="101" customFormat="1"/>
    <row r="96" spans="1:2" s="101" customFormat="1">
      <c r="B96" s="101" t="s">
        <v>68</v>
      </c>
    </row>
    <row r="97" spans="1:15" s="101" customFormat="1">
      <c r="B97" s="101" t="s">
        <v>69</v>
      </c>
    </row>
    <row r="98" spans="1:15" s="101" customFormat="1">
      <c r="B98" s="101" t="s">
        <v>70</v>
      </c>
    </row>
    <row r="99" spans="1:15" s="101" customFormat="1">
      <c r="B99" s="101" t="s">
        <v>71</v>
      </c>
    </row>
    <row r="100" spans="1:15" s="101" customFormat="1">
      <c r="B100" s="101" t="s">
        <v>72</v>
      </c>
    </row>
    <row r="101" spans="1:15" s="101" customFormat="1">
      <c r="B101" s="101" t="s">
        <v>73</v>
      </c>
    </row>
    <row r="102" spans="1:15" s="101" customFormat="1"/>
    <row r="103" spans="1:15" s="101" customFormat="1">
      <c r="B103" s="101" t="s">
        <v>74</v>
      </c>
    </row>
    <row r="104" spans="1:15" s="101" customFormat="1">
      <c r="B104" s="101" t="s">
        <v>75</v>
      </c>
    </row>
    <row r="105" spans="1:15" s="101" customFormat="1"/>
    <row r="106" spans="1:15" s="101" customFormat="1">
      <c r="B106" s="101" t="s">
        <v>76</v>
      </c>
    </row>
    <row r="107" spans="1:15" s="101" customFormat="1"/>
    <row r="108" spans="1:15">
      <c r="A108" s="101" t="s">
        <v>36</v>
      </c>
    </row>
    <row r="109" spans="1:15">
      <c r="A109" s="101" t="s">
        <v>37</v>
      </c>
    </row>
    <row r="110" spans="1:15">
      <c r="A110" s="101" t="s">
        <v>38</v>
      </c>
    </row>
    <row r="111" spans="1:15" ht="22" customHeight="1">
      <c r="A111" s="143" t="s">
        <v>39</v>
      </c>
      <c r="O111" s="91"/>
    </row>
    <row r="112" spans="1:15">
      <c r="A112" s="123" t="s">
        <v>40</v>
      </c>
    </row>
    <row r="113" spans="1:14">
      <c r="A113" s="123" t="s">
        <v>47</v>
      </c>
    </row>
    <row r="114" spans="1:14">
      <c r="A114" s="102" t="s">
        <v>48</v>
      </c>
    </row>
    <row r="115" spans="1:14">
      <c r="A115" s="119" t="s">
        <v>49</v>
      </c>
    </row>
    <row r="116" spans="1:14">
      <c r="A116" s="119" t="s">
        <v>50</v>
      </c>
    </row>
    <row r="117" spans="1:14">
      <c r="A117" s="119"/>
    </row>
    <row r="118" spans="1:14">
      <c r="A118" s="120"/>
    </row>
    <row r="119" spans="1:14">
      <c r="A119" s="121" t="s">
        <v>77</v>
      </c>
    </row>
    <row r="120" spans="1:14">
      <c r="A120" s="119" t="s">
        <v>78</v>
      </c>
    </row>
    <row r="121" spans="1:14">
      <c r="A121" s="119" t="s">
        <v>79</v>
      </c>
    </row>
    <row r="124" spans="1:14">
      <c r="A124" s="97" t="s">
        <v>80</v>
      </c>
      <c r="B124" s="94"/>
      <c r="C124" s="94"/>
      <c r="D124" s="94"/>
      <c r="E124" s="94"/>
      <c r="F124" s="94"/>
      <c r="G124" s="94"/>
      <c r="H124" s="94"/>
      <c r="I124" s="94"/>
      <c r="J124" s="94"/>
      <c r="K124" s="94"/>
      <c r="L124" s="94"/>
      <c r="M124" s="94"/>
      <c r="N124" s="94"/>
    </row>
    <row r="125" spans="1:14">
      <c r="A125" s="100" t="s">
        <v>81</v>
      </c>
    </row>
    <row r="126" spans="1:14">
      <c r="A126" s="101" t="s">
        <v>82</v>
      </c>
    </row>
    <row r="127" spans="1:14">
      <c r="A127" s="101"/>
    </row>
    <row r="128" spans="1:14">
      <c r="A128" s="100" t="s">
        <v>83</v>
      </c>
    </row>
    <row r="129" spans="1:14">
      <c r="A129" s="101" t="s">
        <v>84</v>
      </c>
    </row>
    <row r="130" spans="1:14">
      <c r="A130" s="101" t="s">
        <v>85</v>
      </c>
    </row>
    <row r="131" spans="1:14">
      <c r="A131" s="101"/>
    </row>
    <row r="132" spans="1:14">
      <c r="A132" s="100" t="s">
        <v>86</v>
      </c>
    </row>
    <row r="133" spans="1:14">
      <c r="A133" s="101" t="s">
        <v>87</v>
      </c>
    </row>
    <row r="134" spans="1:14">
      <c r="A134" s="101" t="s">
        <v>88</v>
      </c>
    </row>
    <row r="135" spans="1:14">
      <c r="A135" s="101" t="s">
        <v>89</v>
      </c>
    </row>
    <row r="136" spans="1:14">
      <c r="A136" s="101" t="s">
        <v>90</v>
      </c>
    </row>
    <row r="137" spans="1:14">
      <c r="A137" s="101"/>
    </row>
    <row r="139" spans="1:14">
      <c r="A139" s="97" t="s">
        <v>91</v>
      </c>
      <c r="B139" s="94"/>
      <c r="C139" s="94"/>
      <c r="D139" s="94"/>
      <c r="E139" s="94"/>
      <c r="F139" s="94"/>
      <c r="G139" s="94"/>
      <c r="H139" s="94"/>
      <c r="I139" s="94"/>
      <c r="J139" s="94"/>
      <c r="K139" s="94"/>
      <c r="L139" s="94"/>
      <c r="M139" s="94"/>
      <c r="N139" s="94"/>
    </row>
    <row r="140" spans="1:14">
      <c r="A140" s="100" t="s">
        <v>81</v>
      </c>
    </row>
    <row r="141" spans="1:14">
      <c r="A141" s="101" t="s">
        <v>92</v>
      </c>
    </row>
    <row r="142" spans="1:14">
      <c r="A142" s="101" t="s">
        <v>93</v>
      </c>
    </row>
    <row r="143" spans="1:14">
      <c r="A143" s="101"/>
    </row>
    <row r="144" spans="1:14">
      <c r="A144" s="100" t="s">
        <v>83</v>
      </c>
    </row>
    <row r="145" spans="1:14">
      <c r="A145" s="101" t="s">
        <v>94</v>
      </c>
    </row>
    <row r="146" spans="1:14">
      <c r="A146" s="101"/>
    </row>
    <row r="147" spans="1:14">
      <c r="A147" s="100" t="s">
        <v>86</v>
      </c>
    </row>
    <row r="148" spans="1:14" s="98" customFormat="1">
      <c r="A148" s="102" t="s">
        <v>95</v>
      </c>
    </row>
    <row r="149" spans="1:14">
      <c r="A149" s="101" t="s">
        <v>96</v>
      </c>
    </row>
    <row r="150" spans="1:14">
      <c r="A150" s="101" t="s">
        <v>97</v>
      </c>
    </row>
    <row r="152" spans="1:14">
      <c r="A152" s="100" t="s">
        <v>98</v>
      </c>
    </row>
    <row r="153" spans="1:14">
      <c r="A153" s="103" t="s">
        <v>99</v>
      </c>
    </row>
    <row r="154" spans="1:14">
      <c r="A154" s="103" t="s">
        <v>100</v>
      </c>
    </row>
    <row r="155" spans="1:14">
      <c r="A155" s="101"/>
    </row>
    <row r="157" spans="1:14">
      <c r="A157" s="97" t="s">
        <v>101</v>
      </c>
      <c r="B157" s="94"/>
      <c r="C157" s="94"/>
      <c r="D157" s="94"/>
      <c r="E157" s="94"/>
      <c r="F157" s="94"/>
      <c r="G157" s="94"/>
      <c r="H157" s="94"/>
      <c r="I157" s="94"/>
      <c r="J157" s="94"/>
      <c r="K157" s="94"/>
      <c r="L157" s="94"/>
      <c r="M157" s="94"/>
      <c r="N157" s="94"/>
    </row>
    <row r="158" spans="1:14">
      <c r="A158" s="103" t="s">
        <v>102</v>
      </c>
    </row>
    <row r="159" spans="1:14">
      <c r="A159" s="103" t="s">
        <v>103</v>
      </c>
    </row>
    <row r="160" spans="1:14">
      <c r="A160" s="103" t="s">
        <v>104</v>
      </c>
    </row>
    <row r="161" spans="1:14">
      <c r="A161" s="103" t="s">
        <v>105</v>
      </c>
    </row>
    <row r="162" spans="1:14">
      <c r="A162" s="103" t="s">
        <v>106</v>
      </c>
    </row>
    <row r="163" spans="1:14">
      <c r="A163" s="103"/>
    </row>
    <row r="164" spans="1:14">
      <c r="A164" s="103"/>
    </row>
    <row r="165" spans="1:14">
      <c r="A165" s="97" t="s">
        <v>107</v>
      </c>
      <c r="B165" s="94"/>
      <c r="C165" s="94"/>
      <c r="D165" s="94"/>
      <c r="E165" s="94"/>
      <c r="F165" s="94"/>
      <c r="G165" s="94"/>
      <c r="H165" s="94"/>
      <c r="I165" s="94"/>
      <c r="J165" s="94"/>
      <c r="K165" s="94"/>
      <c r="L165" s="94"/>
      <c r="M165" s="94"/>
      <c r="N165" s="94"/>
    </row>
    <row r="166" spans="1:14">
      <c r="A166" s="101" t="s">
        <v>108</v>
      </c>
    </row>
    <row r="167" spans="1:14">
      <c r="A167" s="101"/>
    </row>
    <row r="168" spans="1:14">
      <c r="A168" s="102" t="s">
        <v>109</v>
      </c>
    </row>
    <row r="169" spans="1:14">
      <c r="A169" s="101" t="s">
        <v>110</v>
      </c>
    </row>
    <row r="170" spans="1:14">
      <c r="A170" s="101" t="s">
        <v>111</v>
      </c>
    </row>
    <row r="171" spans="1:14" ht="22" customHeight="1">
      <c r="A171" s="144" t="s">
        <v>112</v>
      </c>
    </row>
    <row r="172" spans="1:14">
      <c r="A172" s="103" t="s">
        <v>113</v>
      </c>
    </row>
    <row r="173" spans="1:14">
      <c r="A173" s="101" t="s">
        <v>114</v>
      </c>
    </row>
    <row r="174" spans="1:14">
      <c r="A174" s="101"/>
    </row>
    <row r="175" spans="1:14">
      <c r="A175" s="101" t="s">
        <v>115</v>
      </c>
    </row>
    <row r="176" spans="1:14">
      <c r="A176" s="101" t="s">
        <v>116</v>
      </c>
    </row>
    <row r="177" spans="1:1">
      <c r="A177" s="101"/>
    </row>
    <row r="178" spans="1:1">
      <c r="A178" s="102" t="s">
        <v>117</v>
      </c>
    </row>
    <row r="179" spans="1:1">
      <c r="A179" s="95" t="s">
        <v>118</v>
      </c>
    </row>
    <row r="180" spans="1:1">
      <c r="A180" s="95" t="s">
        <v>119</v>
      </c>
    </row>
    <row r="181" spans="1:1">
      <c r="A181" s="95" t="s">
        <v>120</v>
      </c>
    </row>
    <row r="182" spans="1:1">
      <c r="A182" s="95" t="s">
        <v>121</v>
      </c>
    </row>
    <row r="184" spans="1:1">
      <c r="A184" s="102" t="s">
        <v>122</v>
      </c>
    </row>
    <row r="185" spans="1:1">
      <c r="A185" s="95" t="s">
        <v>118</v>
      </c>
    </row>
    <row r="186" spans="1:1">
      <c r="A186" s="95" t="s">
        <v>123</v>
      </c>
    </row>
    <row r="187" spans="1:1">
      <c r="A187" s="95" t="s">
        <v>124</v>
      </c>
    </row>
    <row r="188" spans="1:1">
      <c r="A188" s="95" t="s">
        <v>125</v>
      </c>
    </row>
    <row r="190" spans="1:1">
      <c r="A190" s="101" t="s">
        <v>126</v>
      </c>
    </row>
    <row r="191" spans="1:1">
      <c r="A191" s="101"/>
    </row>
    <row r="192" spans="1:1">
      <c r="A192" s="101"/>
    </row>
    <row r="193" spans="1:14">
      <c r="A193" s="97" t="s">
        <v>127</v>
      </c>
      <c r="B193" s="94"/>
      <c r="C193" s="94"/>
      <c r="D193" s="94"/>
      <c r="E193" s="94"/>
      <c r="F193" s="94"/>
      <c r="G193" s="94"/>
      <c r="H193" s="94"/>
      <c r="I193" s="94"/>
      <c r="J193" s="94"/>
      <c r="K193" s="94"/>
      <c r="L193" s="94"/>
      <c r="M193" s="94"/>
      <c r="N193" s="94"/>
    </row>
    <row r="194" spans="1:14">
      <c r="A194" s="101" t="s">
        <v>128</v>
      </c>
    </row>
    <row r="195" spans="1:14">
      <c r="A195" s="101" t="s">
        <v>129</v>
      </c>
    </row>
    <row r="196" spans="1:14">
      <c r="A196" s="101"/>
    </row>
    <row r="197" spans="1:14">
      <c r="A197" s="100" t="s">
        <v>130</v>
      </c>
    </row>
    <row r="198" spans="1:14">
      <c r="A198" s="101" t="s">
        <v>131</v>
      </c>
    </row>
    <row r="199" spans="1:14">
      <c r="A199" s="101" t="s">
        <v>132</v>
      </c>
    </row>
    <row r="200" spans="1:14">
      <c r="A200" s="101" t="s">
        <v>133</v>
      </c>
    </row>
    <row r="203" spans="1:14">
      <c r="A203" s="97" t="s">
        <v>134</v>
      </c>
      <c r="B203" s="94"/>
      <c r="C203" s="94"/>
      <c r="D203" s="94"/>
      <c r="E203" s="94"/>
      <c r="F203" s="94"/>
      <c r="G203" s="94"/>
      <c r="H203" s="94"/>
      <c r="I203" s="94"/>
      <c r="J203" s="94"/>
      <c r="K203" s="94"/>
      <c r="L203" s="94"/>
      <c r="M203" s="94"/>
      <c r="N203" s="94"/>
    </row>
    <row r="204" spans="1:14">
      <c r="A204" s="100" t="s">
        <v>130</v>
      </c>
    </row>
    <row r="205" spans="1:14">
      <c r="A205" s="101" t="s">
        <v>135</v>
      </c>
    </row>
    <row r="206" spans="1:14">
      <c r="A206" s="101"/>
    </row>
    <row r="207" spans="1:14">
      <c r="A207" s="100" t="s">
        <v>136</v>
      </c>
    </row>
    <row r="208" spans="1:14">
      <c r="A208" s="101" t="s">
        <v>137</v>
      </c>
    </row>
    <row r="209" spans="1:2" s="119" customFormat="1">
      <c r="A209" s="125"/>
    </row>
    <row r="210" spans="1:2">
      <c r="A210" s="101"/>
    </row>
    <row r="211" spans="1:2">
      <c r="A211" s="100" t="s">
        <v>138</v>
      </c>
    </row>
    <row r="212" spans="1:2">
      <c r="A212" s="101"/>
    </row>
    <row r="213" spans="1:2">
      <c r="A213" s="127" t="s">
        <v>139</v>
      </c>
    </row>
    <row r="214" spans="1:2">
      <c r="A214" s="101" t="s">
        <v>140</v>
      </c>
    </row>
    <row r="215" spans="1:2">
      <c r="A215" s="101"/>
    </row>
    <row r="216" spans="1:2">
      <c r="A216" s="127" t="s">
        <v>141</v>
      </c>
    </row>
    <row r="217" spans="1:2">
      <c r="A217" s="102" t="s">
        <v>142</v>
      </c>
    </row>
    <row r="218" spans="1:2">
      <c r="A218" s="128" t="s">
        <v>143</v>
      </c>
      <c r="B218" s="103" t="s">
        <v>144</v>
      </c>
    </row>
    <row r="219" spans="1:2">
      <c r="B219" s="103"/>
    </row>
    <row r="220" spans="1:2">
      <c r="A220" s="101" t="s">
        <v>145</v>
      </c>
    </row>
    <row r="221" spans="1:2">
      <c r="A221" s="103" t="s">
        <v>143</v>
      </c>
      <c r="B221" s="103" t="s">
        <v>146</v>
      </c>
    </row>
    <row r="222" spans="1:2">
      <c r="A222" s="103"/>
      <c r="B222" s="103" t="s">
        <v>147</v>
      </c>
    </row>
    <row r="223" spans="1:2">
      <c r="A223" s="103" t="s">
        <v>143</v>
      </c>
      <c r="B223" s="103" t="s">
        <v>148</v>
      </c>
    </row>
    <row r="224" spans="1:2">
      <c r="A224" s="103"/>
      <c r="B224" s="103" t="s">
        <v>149</v>
      </c>
    </row>
    <row r="225" spans="1:2">
      <c r="A225" s="100"/>
    </row>
    <row r="226" spans="1:2">
      <c r="A226" s="127" t="s">
        <v>150</v>
      </c>
    </row>
    <row r="227" spans="1:2">
      <c r="A227" s="103" t="s">
        <v>151</v>
      </c>
    </row>
    <row r="228" spans="1:2">
      <c r="A228" s="103" t="s">
        <v>152</v>
      </c>
    </row>
    <row r="229" spans="1:2" ht="7" customHeight="1">
      <c r="A229" s="127"/>
    </row>
    <row r="230" spans="1:2">
      <c r="A230" s="103" t="s">
        <v>143</v>
      </c>
      <c r="B230" s="95" t="s">
        <v>153</v>
      </c>
    </row>
    <row r="231" spans="1:2">
      <c r="A231" s="103" t="s">
        <v>143</v>
      </c>
      <c r="B231" s="95" t="s">
        <v>154</v>
      </c>
    </row>
    <row r="232" spans="1:2">
      <c r="A232" s="103" t="s">
        <v>143</v>
      </c>
      <c r="B232" s="95" t="s">
        <v>155</v>
      </c>
    </row>
    <row r="233" spans="1:2">
      <c r="A233" s="103"/>
    </row>
    <row r="234" spans="1:2">
      <c r="A234" s="103" t="s">
        <v>156</v>
      </c>
    </row>
    <row r="235" spans="1:2" ht="7" customHeight="1">
      <c r="A235" s="127"/>
    </row>
    <row r="236" spans="1:2">
      <c r="A236" s="103" t="s">
        <v>143</v>
      </c>
      <c r="B236" s="95" t="s">
        <v>157</v>
      </c>
    </row>
    <row r="237" spans="1:2">
      <c r="A237" s="103"/>
      <c r="B237" s="103" t="s">
        <v>158</v>
      </c>
    </row>
    <row r="238" spans="1:2">
      <c r="A238" s="103" t="s">
        <v>143</v>
      </c>
      <c r="B238" s="95" t="s">
        <v>159</v>
      </c>
    </row>
    <row r="239" spans="1:2">
      <c r="A239" s="103"/>
      <c r="B239" s="95" t="s">
        <v>158</v>
      </c>
    </row>
    <row r="240" spans="1:2">
      <c r="A240" s="103" t="s">
        <v>143</v>
      </c>
      <c r="B240" s="95" t="s">
        <v>160</v>
      </c>
    </row>
    <row r="241" spans="1:2">
      <c r="A241" s="103"/>
      <c r="B241" s="95" t="s">
        <v>158</v>
      </c>
    </row>
    <row r="242" spans="1:2">
      <c r="A242" s="103" t="s">
        <v>161</v>
      </c>
    </row>
    <row r="243" spans="1:2">
      <c r="A243" s="103"/>
    </row>
    <row r="244" spans="1:2">
      <c r="A244" s="100" t="s">
        <v>162</v>
      </c>
    </row>
    <row r="245" spans="1:2">
      <c r="A245" s="101" t="s">
        <v>163</v>
      </c>
    </row>
    <row r="246" spans="1:2">
      <c r="A246" s="95" t="s">
        <v>164</v>
      </c>
    </row>
    <row r="247" spans="1:2">
      <c r="A247" s="95" t="s">
        <v>165</v>
      </c>
    </row>
  </sheetData>
  <mergeCells count="10">
    <mergeCell ref="A7:D7"/>
    <mergeCell ref="A6:D6"/>
    <mergeCell ref="A5:D5"/>
    <mergeCell ref="A4:D4"/>
    <mergeCell ref="F13:H13"/>
    <mergeCell ref="A12:D12"/>
    <mergeCell ref="A11:D11"/>
    <mergeCell ref="A9:D9"/>
    <mergeCell ref="A8:D8"/>
    <mergeCell ref="A10:D10"/>
  </mergeCells>
  <hyperlinks>
    <hyperlink ref="A10" location="'Wegleitung Kalkulation'!A118" display="Geräte / Anlagen" xr:uid="{730E3710-DEBA-3F4C-A939-23665CE852C9}"/>
    <hyperlink ref="A4" location="'Wegleitung Kalkulation'!A15" display="Erläuterungen" xr:uid="{021429B6-67E6-FA4B-85AA-960857BCC207}"/>
    <hyperlink ref="A5" location="'Wegleitung Kalkulation'!A26" display="Projekt-Bezeichnung" xr:uid="{6519A628-B253-4843-A446-1BFAC6EC78D2}"/>
    <hyperlink ref="A7" location="'Wegleitung Kalkulation'!A77" display="Sachkosten" xr:uid="{74061B2F-B526-714D-BC6D-98B0E4EB67CD}"/>
    <hyperlink ref="A8" location="'Wegleitung Kalkulation'!A91" display="Subcontracting" xr:uid="{E39F5929-92C0-8942-A605-3884F72F25B5}"/>
    <hyperlink ref="A11" location="'Wegleitung Kalkulation'!A138" display="Kalkulation Overhead" xr:uid="{9639D2FB-3102-374B-AA55-097EEB556C30}"/>
    <hyperlink ref="A6" location="'Wegleitung Kalkulation'!A33" display="Personalkosten" xr:uid="{01EE8B4C-82C2-184E-A0CF-710A204C1D56}"/>
    <hyperlink ref="A9" location="'Wegleitung Kalkulation'!A109" display="Praxispartner" xr:uid="{6F4CFE17-2380-3F47-923B-9403F77CF2DB}"/>
    <hyperlink ref="A11:C11" location="'Wegleitung Kalkulation'!A171" display="Kalkulation Overhead" xr:uid="{227DD101-E9FB-1C49-BBB9-0F0C450D5D26}"/>
    <hyperlink ref="A7:C7" location="'Wegleitung Kalkulation'!A101" display="Sachkosten" xr:uid="{AD2BA4F6-7020-3945-B04A-6B665C262A20}"/>
    <hyperlink ref="A8:C8" location="'Wegleitung Kalkulation'!A116" display="Subcontracting" xr:uid="{D3B3859B-B13F-574C-B275-DD1EE905B3B0}"/>
    <hyperlink ref="A9:C9" location="'Wegleitung Kalkulation'!A134" display="Praxispartner" xr:uid="{B4462501-8A9C-774E-86BD-8CD116D19ADE}"/>
    <hyperlink ref="A10:D10" location="'Wegleitung Kalkulation'!A165" display="Geräte / Anlagen / Infrastruktur" xr:uid="{1772165F-8DDC-2D40-98D5-166A6BF0C4B6}"/>
    <hyperlink ref="A7:D7" location="'Wegleitung Kalkulation'!A124" display="Sachkosten" xr:uid="{5058713D-03A0-924B-8CB5-4010F8E60BDA}"/>
    <hyperlink ref="A8:D8" location="'Wegleitung Kalkulation'!A139" display="Subcontracting" xr:uid="{A744A1DE-2408-F947-B67F-89F61C049DCE}"/>
    <hyperlink ref="A9:D9" location="'Wegleitung Kalkulation'!A157" display="Praxispartner" xr:uid="{11934BF5-FE8C-EF46-A4B1-51DC542F2C47}"/>
    <hyperlink ref="A11:D11" location="'Wegleitung Kalkulation'!A193" display="Kalkulation Overhead" xr:uid="{847B180F-A447-8944-8562-682D6672DDA2}"/>
    <hyperlink ref="A12:D12" location="'Wegleitung Kalkulation'!A203" display="Infos zu Projekt-Finanzierung" xr:uid="{C56D6477-A75C-6845-A99F-476F53114C82}"/>
  </hyperlinks>
  <pageMargins left="0.7" right="0.7" top="0.78740157499999996" bottom="0.78740157499999996" header="0.3" footer="0.3"/>
  <pageSetup paperSize="9" scale="69" fitToHeight="0" orientation="landscape" horizontalDpi="0" verticalDpi="0"/>
  <headerFooter>
    <oddHeader>&amp;C&amp;"Helvetica Fett,Fett"&amp;16&amp;K000000Wegleitung für das DIZH Innovationsprogramm Kalkulations-Excel-Sheet</oddHeader>
    <oddFooter>&amp;C&amp;"Calibri,Standard"&amp;K000000&amp;P / &amp;N&amp;R&amp;"Calibri,Standard"&amp;K000000letzte Änderung: 16.09.2021 / ds</oddFooter>
  </headerFooter>
  <rowBreaks count="3" manualBreakCount="3">
    <brk id="32" max="16383" man="1"/>
    <brk id="71" max="16383" man="1"/>
    <brk id="20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A787D-BDD3-A149-93EA-AEEAEDC2DB39}">
  <sheetPr>
    <tabColor theme="7" tint="0.79998168889431442"/>
    <pageSetUpPr fitToPage="1"/>
  </sheetPr>
  <dimension ref="A1:O256"/>
  <sheetViews>
    <sheetView showGridLines="0" topLeftCell="A227" zoomScale="167" zoomScaleNormal="170" workbookViewId="0">
      <selection activeCell="A132" activeCellId="2" sqref="A130 A131 A132"/>
    </sheetView>
  </sheetViews>
  <sheetFormatPr baseColWidth="10" defaultColWidth="10.83203125" defaultRowHeight="16"/>
  <cols>
    <col min="1" max="1" width="3.6640625" style="95" customWidth="1"/>
    <col min="2" max="16384" width="10.83203125" style="95"/>
  </cols>
  <sheetData>
    <row r="1" spans="1:14">
      <c r="A1" s="97" t="s">
        <v>166</v>
      </c>
      <c r="B1" s="94"/>
      <c r="C1" s="94"/>
      <c r="D1" s="94"/>
      <c r="E1" s="94"/>
      <c r="F1" s="94"/>
      <c r="G1" s="94"/>
      <c r="H1" s="94"/>
      <c r="I1" s="94"/>
      <c r="J1" s="94"/>
      <c r="K1" s="94"/>
      <c r="L1" s="94"/>
      <c r="M1" s="94"/>
      <c r="N1" s="94"/>
    </row>
    <row r="2" spans="1:14">
      <c r="A2" s="96"/>
    </row>
    <row r="3" spans="1:14">
      <c r="A3" s="97" t="s">
        <v>167</v>
      </c>
      <c r="B3" s="94"/>
      <c r="C3" s="94"/>
      <c r="D3" s="94"/>
      <c r="E3" s="94"/>
      <c r="F3" s="94"/>
      <c r="G3" s="94"/>
      <c r="H3" s="94"/>
      <c r="I3" s="94"/>
      <c r="J3" s="94"/>
      <c r="K3" s="94"/>
      <c r="L3" s="94"/>
      <c r="M3" s="94"/>
      <c r="N3" s="94"/>
    </row>
    <row r="4" spans="1:14">
      <c r="A4" s="342" t="s">
        <v>168</v>
      </c>
      <c r="B4" s="342"/>
      <c r="C4" s="342"/>
      <c r="D4" s="342"/>
      <c r="E4" s="147"/>
    </row>
    <row r="5" spans="1:14">
      <c r="A5" s="342" t="s">
        <v>169</v>
      </c>
      <c r="B5" s="342"/>
      <c r="C5" s="342"/>
      <c r="D5" s="342"/>
      <c r="E5" s="147"/>
    </row>
    <row r="6" spans="1:14">
      <c r="A6" s="342" t="s">
        <v>170</v>
      </c>
      <c r="B6" s="342"/>
      <c r="C6" s="342"/>
      <c r="D6" s="342"/>
      <c r="E6" s="147"/>
    </row>
    <row r="7" spans="1:14">
      <c r="A7" s="342" t="s">
        <v>171</v>
      </c>
      <c r="B7" s="342"/>
      <c r="C7" s="342"/>
      <c r="D7" s="342"/>
      <c r="E7" s="147"/>
      <c r="F7" s="129"/>
      <c r="G7" s="129"/>
      <c r="H7" s="129"/>
      <c r="I7" s="129"/>
    </row>
    <row r="8" spans="1:14">
      <c r="A8" s="342" t="s">
        <v>6</v>
      </c>
      <c r="B8" s="342"/>
      <c r="C8" s="342"/>
      <c r="D8" s="342"/>
      <c r="E8" s="147"/>
    </row>
    <row r="9" spans="1:14">
      <c r="A9" s="342" t="s">
        <v>172</v>
      </c>
      <c r="B9" s="342"/>
      <c r="C9" s="342"/>
      <c r="D9" s="342"/>
      <c r="E9" s="147"/>
    </row>
    <row r="10" spans="1:14">
      <c r="A10" s="342" t="s">
        <v>173</v>
      </c>
      <c r="B10" s="342"/>
      <c r="C10" s="342"/>
      <c r="D10" s="342"/>
      <c r="E10" s="147"/>
    </row>
    <row r="11" spans="1:14">
      <c r="A11" s="342" t="s">
        <v>174</v>
      </c>
      <c r="B11" s="342"/>
      <c r="C11" s="342"/>
      <c r="D11" s="342"/>
      <c r="E11" s="147"/>
    </row>
    <row r="12" spans="1:14">
      <c r="A12" s="342" t="s">
        <v>175</v>
      </c>
      <c r="B12" s="342"/>
      <c r="C12" s="342"/>
      <c r="D12" s="342"/>
      <c r="E12" s="147"/>
    </row>
    <row r="13" spans="1:14">
      <c r="A13" s="98"/>
      <c r="F13" s="342"/>
      <c r="G13" s="342"/>
      <c r="H13" s="342"/>
    </row>
    <row r="14" spans="1:14">
      <c r="A14" s="96"/>
    </row>
    <row r="15" spans="1:14">
      <c r="A15" s="97" t="s">
        <v>176</v>
      </c>
      <c r="B15" s="94"/>
      <c r="C15" s="94"/>
      <c r="D15" s="94"/>
      <c r="E15" s="94"/>
      <c r="F15" s="94"/>
      <c r="G15" s="94"/>
      <c r="H15" s="94"/>
      <c r="I15" s="94"/>
      <c r="J15" s="94"/>
      <c r="K15" s="94"/>
      <c r="L15" s="94"/>
      <c r="M15" s="94"/>
      <c r="N15" s="94"/>
    </row>
    <row r="16" spans="1:14">
      <c r="A16" s="95" t="s">
        <v>577</v>
      </c>
    </row>
    <row r="17" spans="1:14">
      <c r="A17" s="95" t="s">
        <v>530</v>
      </c>
    </row>
    <row r="18" spans="1:14" s="99" customFormat="1">
      <c r="A18" s="99" t="s">
        <v>494</v>
      </c>
    </row>
    <row r="19" spans="1:14">
      <c r="A19" s="99" t="s">
        <v>578</v>
      </c>
    </row>
    <row r="20" spans="1:14">
      <c r="A20" s="95" t="s">
        <v>531</v>
      </c>
    </row>
    <row r="22" spans="1:14">
      <c r="A22" s="95" t="s">
        <v>532</v>
      </c>
    </row>
    <row r="23" spans="1:14">
      <c r="A23" s="96" t="s">
        <v>579</v>
      </c>
    </row>
    <row r="26" spans="1:14">
      <c r="A26" s="97" t="s">
        <v>177</v>
      </c>
      <c r="B26" s="94"/>
      <c r="C26" s="94"/>
      <c r="D26" s="94"/>
      <c r="E26" s="94"/>
      <c r="F26" s="94"/>
      <c r="G26" s="94"/>
      <c r="H26" s="94"/>
      <c r="I26" s="94"/>
      <c r="J26" s="94"/>
      <c r="K26" s="94"/>
      <c r="L26" s="94"/>
      <c r="M26" s="94"/>
      <c r="N26" s="94"/>
    </row>
    <row r="27" spans="1:14">
      <c r="A27" s="95" t="s">
        <v>495</v>
      </c>
    </row>
    <row r="28" spans="1:14">
      <c r="A28" s="95" t="s">
        <v>178</v>
      </c>
      <c r="C28" s="95" t="s">
        <v>179</v>
      </c>
      <c r="F28" s="95" t="s">
        <v>180</v>
      </c>
      <c r="G28" s="95" t="s">
        <v>496</v>
      </c>
    </row>
    <row r="29" spans="1:14">
      <c r="A29" s="95" t="s">
        <v>182</v>
      </c>
      <c r="C29" s="95" t="s">
        <v>183</v>
      </c>
      <c r="F29" s="95" t="s">
        <v>184</v>
      </c>
      <c r="G29" s="95" t="s">
        <v>185</v>
      </c>
    </row>
    <row r="30" spans="1:14">
      <c r="A30" s="95" t="s">
        <v>186</v>
      </c>
      <c r="C30" s="95" t="s">
        <v>187</v>
      </c>
      <c r="F30" s="95" t="s">
        <v>497</v>
      </c>
    </row>
    <row r="33" spans="1:14">
      <c r="A33" s="97" t="s">
        <v>188</v>
      </c>
      <c r="B33" s="94"/>
      <c r="C33" s="94"/>
      <c r="D33" s="94"/>
      <c r="E33" s="94"/>
      <c r="F33" s="94"/>
      <c r="G33" s="94"/>
      <c r="H33" s="94"/>
      <c r="I33" s="94"/>
      <c r="J33" s="94"/>
      <c r="K33" s="94"/>
      <c r="L33" s="94"/>
      <c r="M33" s="94"/>
      <c r="N33" s="94"/>
    </row>
    <row r="34" spans="1:14">
      <c r="A34" s="119" t="s">
        <v>580</v>
      </c>
    </row>
    <row r="35" spans="1:14">
      <c r="A35" s="119" t="s">
        <v>533</v>
      </c>
    </row>
    <row r="36" spans="1:14">
      <c r="A36" s="119" t="s">
        <v>581</v>
      </c>
    </row>
    <row r="37" spans="1:14">
      <c r="A37" s="122"/>
    </row>
    <row r="38" spans="1:14" s="142" customFormat="1">
      <c r="A38" s="127" t="s">
        <v>189</v>
      </c>
    </row>
    <row r="39" spans="1:14">
      <c r="A39" s="101" t="s">
        <v>534</v>
      </c>
    </row>
    <row r="40" spans="1:14">
      <c r="A40" s="101" t="s">
        <v>190</v>
      </c>
    </row>
    <row r="41" spans="1:14">
      <c r="A41" s="101"/>
    </row>
    <row r="42" spans="1:14" s="101" customFormat="1">
      <c r="B42" s="101" t="s">
        <v>582</v>
      </c>
    </row>
    <row r="43" spans="1:14" s="101" customFormat="1"/>
    <row r="44" spans="1:14" s="101" customFormat="1">
      <c r="B44" s="101" t="s">
        <v>191</v>
      </c>
    </row>
    <row r="45" spans="1:14" s="101" customFormat="1">
      <c r="B45" s="101" t="s">
        <v>192</v>
      </c>
    </row>
    <row r="46" spans="1:14" s="101" customFormat="1">
      <c r="B46" s="101" t="s">
        <v>535</v>
      </c>
    </row>
    <row r="47" spans="1:14" s="101" customFormat="1">
      <c r="B47" s="101" t="s">
        <v>193</v>
      </c>
    </row>
    <row r="48" spans="1:14" s="101" customFormat="1">
      <c r="B48" s="101" t="s">
        <v>536</v>
      </c>
    </row>
    <row r="49" spans="1:2" s="101" customFormat="1"/>
    <row r="50" spans="1:2" s="101" customFormat="1">
      <c r="B50" s="101" t="s">
        <v>194</v>
      </c>
    </row>
    <row r="51" spans="1:2" s="101" customFormat="1">
      <c r="B51" s="101" t="s">
        <v>498</v>
      </c>
    </row>
    <row r="52" spans="1:2" s="101" customFormat="1">
      <c r="B52" s="101" t="s">
        <v>537</v>
      </c>
    </row>
    <row r="53" spans="1:2" s="101" customFormat="1">
      <c r="B53" s="101" t="s">
        <v>538</v>
      </c>
    </row>
    <row r="54" spans="1:2" s="101" customFormat="1">
      <c r="B54" s="101" t="s">
        <v>539</v>
      </c>
    </row>
    <row r="55" spans="1:2" s="101" customFormat="1">
      <c r="B55" s="101" t="s">
        <v>507</v>
      </c>
    </row>
    <row r="56" spans="1:2" s="101" customFormat="1"/>
    <row r="57" spans="1:2" s="101" customFormat="1">
      <c r="B57" s="101" t="s">
        <v>540</v>
      </c>
    </row>
    <row r="58" spans="1:2" s="101" customFormat="1">
      <c r="B58" s="101" t="s">
        <v>541</v>
      </c>
    </row>
    <row r="59" spans="1:2" s="101" customFormat="1"/>
    <row r="60" spans="1:2" s="101" customFormat="1">
      <c r="B60" s="101" t="s">
        <v>499</v>
      </c>
    </row>
    <row r="61" spans="1:2" s="101" customFormat="1"/>
    <row r="62" spans="1:2">
      <c r="A62" s="101" t="s">
        <v>195</v>
      </c>
    </row>
    <row r="63" spans="1:2">
      <c r="A63" s="101" t="s">
        <v>542</v>
      </c>
    </row>
    <row r="64" spans="1:2">
      <c r="A64" s="101" t="s">
        <v>196</v>
      </c>
    </row>
    <row r="65" spans="1:15" ht="22" customHeight="1">
      <c r="A65" s="143" t="s">
        <v>197</v>
      </c>
      <c r="O65" s="91"/>
    </row>
    <row r="66" spans="1:15">
      <c r="A66" s="123" t="s">
        <v>543</v>
      </c>
    </row>
    <row r="67" spans="1:15">
      <c r="A67" s="123" t="s">
        <v>198</v>
      </c>
    </row>
    <row r="68" spans="1:15" ht="22" customHeight="1">
      <c r="A68" s="143" t="s">
        <v>549</v>
      </c>
      <c r="O68" s="91"/>
    </row>
    <row r="69" spans="1:15">
      <c r="A69" s="119" t="s">
        <v>544</v>
      </c>
    </row>
    <row r="70" spans="1:15">
      <c r="A70" s="95" t="s">
        <v>545</v>
      </c>
    </row>
    <row r="75" spans="1:15">
      <c r="A75" s="119"/>
    </row>
    <row r="76" spans="1:15" s="96" customFormat="1">
      <c r="A76" s="127" t="s">
        <v>201</v>
      </c>
    </row>
    <row r="77" spans="1:15">
      <c r="A77" s="101" t="s">
        <v>534</v>
      </c>
    </row>
    <row r="78" spans="1:15">
      <c r="A78" s="101" t="s">
        <v>202</v>
      </c>
    </row>
    <row r="79" spans="1:15">
      <c r="A79" s="101" t="s">
        <v>203</v>
      </c>
    </row>
    <row r="80" spans="1:15">
      <c r="A80" s="101" t="s">
        <v>583</v>
      </c>
    </row>
    <row r="81" spans="1:15" ht="22" customHeight="1">
      <c r="A81" s="143" t="s">
        <v>204</v>
      </c>
      <c r="O81" s="91"/>
    </row>
    <row r="82" spans="1:15">
      <c r="A82" s="101" t="s">
        <v>547</v>
      </c>
    </row>
    <row r="83" spans="1:15">
      <c r="A83" s="124" t="s">
        <v>548</v>
      </c>
    </row>
    <row r="84" spans="1:15" ht="22" customHeight="1">
      <c r="A84" s="143" t="s">
        <v>549</v>
      </c>
      <c r="O84" s="91"/>
    </row>
    <row r="85" spans="1:15">
      <c r="A85" s="119" t="s">
        <v>205</v>
      </c>
    </row>
    <row r="86" spans="1:15">
      <c r="A86" s="95" t="s">
        <v>200</v>
      </c>
    </row>
    <row r="93" spans="1:15" s="96" customFormat="1">
      <c r="A93" s="127" t="s">
        <v>206</v>
      </c>
    </row>
    <row r="94" spans="1:15">
      <c r="A94" s="101" t="s">
        <v>534</v>
      </c>
    </row>
    <row r="95" spans="1:15">
      <c r="A95" s="101" t="s">
        <v>207</v>
      </c>
    </row>
    <row r="96" spans="1:15">
      <c r="A96" s="101" t="s">
        <v>195</v>
      </c>
    </row>
    <row r="97" spans="1:15">
      <c r="A97" s="101" t="s">
        <v>542</v>
      </c>
    </row>
    <row r="98" spans="1:15">
      <c r="A98" s="101" t="s">
        <v>196</v>
      </c>
    </row>
    <row r="99" spans="1:15" ht="22" customHeight="1">
      <c r="A99" s="143" t="s">
        <v>197</v>
      </c>
      <c r="O99" s="91"/>
    </row>
    <row r="100" spans="1:15">
      <c r="A100" s="123" t="s">
        <v>208</v>
      </c>
    </row>
    <row r="101" spans="1:15">
      <c r="A101" s="123" t="s">
        <v>209</v>
      </c>
    </row>
    <row r="102" spans="1:15" ht="22" customHeight="1">
      <c r="A102" s="143" t="s">
        <v>549</v>
      </c>
      <c r="O102" s="91"/>
    </row>
    <row r="103" spans="1:15">
      <c r="A103" s="95" t="s">
        <v>199</v>
      </c>
    </row>
    <row r="104" spans="1:15">
      <c r="A104" s="95" t="s">
        <v>200</v>
      </c>
    </row>
    <row r="109" spans="1:15">
      <c r="A109" s="119"/>
    </row>
    <row r="110" spans="1:15" s="96" customFormat="1">
      <c r="A110" s="127" t="s">
        <v>210</v>
      </c>
    </row>
    <row r="111" spans="1:15">
      <c r="A111" s="101" t="s">
        <v>534</v>
      </c>
    </row>
    <row r="112" spans="1:15">
      <c r="A112" s="101" t="s">
        <v>211</v>
      </c>
    </row>
    <row r="113" spans="1:15">
      <c r="A113" s="101" t="s">
        <v>195</v>
      </c>
    </row>
    <row r="114" spans="1:15">
      <c r="A114" s="101" t="s">
        <v>542</v>
      </c>
      <c r="O114" s="141"/>
    </row>
    <row r="115" spans="1:15">
      <c r="A115" s="101" t="s">
        <v>196</v>
      </c>
      <c r="O115" s="91"/>
    </row>
    <row r="116" spans="1:15" ht="22" customHeight="1">
      <c r="A116" s="143" t="s">
        <v>197</v>
      </c>
      <c r="O116" s="91"/>
    </row>
    <row r="117" spans="1:15">
      <c r="A117" s="123" t="s">
        <v>208</v>
      </c>
      <c r="O117" s="91"/>
    </row>
    <row r="118" spans="1:15">
      <c r="A118" s="123" t="s">
        <v>212</v>
      </c>
      <c r="O118" s="91"/>
    </row>
    <row r="119" spans="1:15">
      <c r="A119" s="123" t="s">
        <v>550</v>
      </c>
      <c r="O119" s="91"/>
    </row>
    <row r="120" spans="1:15">
      <c r="A120" s="123" t="s">
        <v>551</v>
      </c>
      <c r="O120" s="91"/>
    </row>
    <row r="121" spans="1:15">
      <c r="A121" s="123" t="s">
        <v>552</v>
      </c>
      <c r="O121" s="91"/>
    </row>
    <row r="122" spans="1:15">
      <c r="A122" s="123" t="s">
        <v>553</v>
      </c>
      <c r="O122" s="91"/>
    </row>
    <row r="123" spans="1:15">
      <c r="A123" s="123" t="s">
        <v>209</v>
      </c>
      <c r="O123" s="91"/>
    </row>
    <row r="124" spans="1:15">
      <c r="A124" s="123"/>
    </row>
    <row r="125" spans="1:15">
      <c r="A125" s="123"/>
    </row>
    <row r="126" spans="1:15" ht="22" customHeight="1">
      <c r="A126" s="143" t="s">
        <v>549</v>
      </c>
      <c r="O126" s="91"/>
    </row>
    <row r="127" spans="1:15">
      <c r="A127" s="95" t="s">
        <v>199</v>
      </c>
    </row>
    <row r="128" spans="1:15">
      <c r="A128" s="95" t="s">
        <v>200</v>
      </c>
    </row>
    <row r="134" spans="1:14">
      <c r="A134" s="97" t="s">
        <v>213</v>
      </c>
      <c r="B134" s="94"/>
      <c r="C134" s="94"/>
      <c r="D134" s="94"/>
      <c r="E134" s="94"/>
      <c r="F134" s="94"/>
      <c r="G134" s="94"/>
      <c r="H134" s="94"/>
      <c r="I134" s="94"/>
      <c r="J134" s="94"/>
      <c r="K134" s="94"/>
      <c r="L134" s="94"/>
      <c r="M134" s="94"/>
      <c r="N134" s="94"/>
    </row>
    <row r="135" spans="1:14">
      <c r="A135" s="100" t="s">
        <v>214</v>
      </c>
    </row>
    <row r="136" spans="1:14">
      <c r="A136" s="101" t="s">
        <v>554</v>
      </c>
    </row>
    <row r="137" spans="1:14">
      <c r="A137" s="101"/>
    </row>
    <row r="138" spans="1:14">
      <c r="A138" s="100" t="s">
        <v>215</v>
      </c>
    </row>
    <row r="139" spans="1:14">
      <c r="A139" s="101" t="s">
        <v>555</v>
      </c>
    </row>
    <row r="140" spans="1:14">
      <c r="A140" s="101" t="s">
        <v>216</v>
      </c>
    </row>
    <row r="141" spans="1:14">
      <c r="A141" s="101"/>
    </row>
    <row r="142" spans="1:14">
      <c r="A142" s="100" t="s">
        <v>217</v>
      </c>
    </row>
    <row r="143" spans="1:14">
      <c r="A143" s="101" t="s">
        <v>556</v>
      </c>
    </row>
    <row r="144" spans="1:14">
      <c r="A144" s="101" t="s">
        <v>557</v>
      </c>
    </row>
    <row r="145" spans="1:14">
      <c r="A145" s="101" t="s">
        <v>558</v>
      </c>
    </row>
    <row r="146" spans="1:14">
      <c r="A146" s="101" t="s">
        <v>559</v>
      </c>
    </row>
    <row r="147" spans="1:14">
      <c r="A147" s="101"/>
    </row>
    <row r="149" spans="1:14">
      <c r="A149" s="97" t="s">
        <v>218</v>
      </c>
      <c r="B149" s="94"/>
      <c r="C149" s="94"/>
      <c r="D149" s="94"/>
      <c r="E149" s="94"/>
      <c r="F149" s="94"/>
      <c r="G149" s="94"/>
      <c r="H149" s="94"/>
      <c r="I149" s="94"/>
      <c r="J149" s="94"/>
      <c r="K149" s="94"/>
      <c r="L149" s="94"/>
      <c r="M149" s="94"/>
      <c r="N149" s="94"/>
    </row>
    <row r="150" spans="1:14">
      <c r="A150" s="100" t="s">
        <v>214</v>
      </c>
    </row>
    <row r="151" spans="1:14">
      <c r="A151" s="101" t="s">
        <v>560</v>
      </c>
    </row>
    <row r="152" spans="1:14">
      <c r="A152" s="101" t="s">
        <v>561</v>
      </c>
    </row>
    <row r="153" spans="1:14">
      <c r="A153" s="101"/>
    </row>
    <row r="154" spans="1:14">
      <c r="A154" s="100" t="s">
        <v>215</v>
      </c>
    </row>
    <row r="155" spans="1:14">
      <c r="A155" s="101" t="s">
        <v>219</v>
      </c>
    </row>
    <row r="156" spans="1:14">
      <c r="A156" s="101"/>
    </row>
    <row r="157" spans="1:14">
      <c r="A157" s="100" t="s">
        <v>217</v>
      </c>
    </row>
    <row r="158" spans="1:14" s="98" customFormat="1">
      <c r="A158" s="102" t="s">
        <v>220</v>
      </c>
    </row>
    <row r="159" spans="1:14">
      <c r="A159" s="101" t="s">
        <v>562</v>
      </c>
    </row>
    <row r="160" spans="1:14">
      <c r="A160" s="101" t="s">
        <v>563</v>
      </c>
    </row>
    <row r="162" spans="1:14">
      <c r="A162" s="100" t="s">
        <v>221</v>
      </c>
    </row>
    <row r="163" spans="1:14">
      <c r="A163" s="103" t="s">
        <v>564</v>
      </c>
    </row>
    <row r="164" spans="1:14">
      <c r="A164" s="103" t="s">
        <v>584</v>
      </c>
    </row>
    <row r="165" spans="1:14">
      <c r="A165" s="101"/>
    </row>
    <row r="167" spans="1:14">
      <c r="A167" s="97" t="s">
        <v>222</v>
      </c>
      <c r="B167" s="94"/>
      <c r="C167" s="94"/>
      <c r="D167" s="94"/>
      <c r="E167" s="94"/>
      <c r="F167" s="94"/>
      <c r="G167" s="94"/>
      <c r="H167" s="94"/>
      <c r="I167" s="94"/>
      <c r="J167" s="94"/>
      <c r="K167" s="94"/>
      <c r="L167" s="94"/>
      <c r="M167" s="94"/>
      <c r="N167" s="94"/>
    </row>
    <row r="168" spans="1:14">
      <c r="A168" s="103" t="s">
        <v>223</v>
      </c>
    </row>
    <row r="169" spans="1:14">
      <c r="A169" s="103" t="s">
        <v>224</v>
      </c>
    </row>
    <row r="170" spans="1:14">
      <c r="A170" s="103" t="s">
        <v>565</v>
      </c>
    </row>
    <row r="171" spans="1:14">
      <c r="A171" s="103" t="s">
        <v>225</v>
      </c>
    </row>
    <row r="172" spans="1:14">
      <c r="A172" s="103" t="s">
        <v>566</v>
      </c>
    </row>
    <row r="173" spans="1:14">
      <c r="A173" s="103"/>
    </row>
    <row r="174" spans="1:14">
      <c r="A174" s="103"/>
    </row>
    <row r="175" spans="1:14">
      <c r="A175" s="97" t="s">
        <v>226</v>
      </c>
      <c r="B175" s="94"/>
      <c r="C175" s="94"/>
      <c r="D175" s="94"/>
      <c r="E175" s="94"/>
      <c r="F175" s="94"/>
      <c r="G175" s="94"/>
      <c r="H175" s="94"/>
      <c r="I175" s="94"/>
      <c r="J175" s="94"/>
      <c r="K175" s="94"/>
      <c r="L175" s="94"/>
      <c r="M175" s="94"/>
      <c r="N175" s="94"/>
    </row>
    <row r="176" spans="1:14">
      <c r="A176" s="101" t="s">
        <v>567</v>
      </c>
    </row>
    <row r="177" spans="1:1">
      <c r="A177" s="101"/>
    </row>
    <row r="178" spans="1:1">
      <c r="A178" s="102" t="s">
        <v>227</v>
      </c>
    </row>
    <row r="179" spans="1:1">
      <c r="A179" s="101" t="s">
        <v>568</v>
      </c>
    </row>
    <row r="180" spans="1:1">
      <c r="A180" s="101" t="s">
        <v>111</v>
      </c>
    </row>
    <row r="181" spans="1:1" ht="22" customHeight="1">
      <c r="A181" s="144" t="s">
        <v>228</v>
      </c>
    </row>
    <row r="182" spans="1:1">
      <c r="A182" s="103" t="s">
        <v>229</v>
      </c>
    </row>
    <row r="183" spans="1:1">
      <c r="A183" s="101" t="s">
        <v>230</v>
      </c>
    </row>
    <row r="184" spans="1:1">
      <c r="A184" s="101"/>
    </row>
    <row r="185" spans="1:1">
      <c r="A185" s="101" t="s">
        <v>215</v>
      </c>
    </row>
    <row r="186" spans="1:1">
      <c r="A186" s="101" t="s">
        <v>231</v>
      </c>
    </row>
    <row r="187" spans="1:1">
      <c r="A187" s="101"/>
    </row>
    <row r="188" spans="1:1">
      <c r="A188" s="102" t="s">
        <v>232</v>
      </c>
    </row>
    <row r="189" spans="1:1">
      <c r="A189" s="95" t="s">
        <v>569</v>
      </c>
    </row>
    <row r="190" spans="1:1">
      <c r="A190" s="95" t="s">
        <v>570</v>
      </c>
    </row>
    <row r="191" spans="1:1">
      <c r="A191" s="95" t="s">
        <v>571</v>
      </c>
    </row>
    <row r="192" spans="1:1">
      <c r="A192" s="95" t="s">
        <v>572</v>
      </c>
    </row>
    <row r="194" spans="1:14">
      <c r="A194" s="102" t="s">
        <v>233</v>
      </c>
    </row>
    <row r="195" spans="1:14">
      <c r="A195" s="95" t="s">
        <v>569</v>
      </c>
    </row>
    <row r="196" spans="1:14">
      <c r="A196" s="95" t="s">
        <v>570</v>
      </c>
    </row>
    <row r="197" spans="1:14">
      <c r="A197" s="95" t="s">
        <v>234</v>
      </c>
    </row>
    <row r="198" spans="1:14">
      <c r="A198" s="95" t="s">
        <v>573</v>
      </c>
    </row>
    <row r="200" spans="1:14">
      <c r="A200" s="101"/>
    </row>
    <row r="201" spans="1:14">
      <c r="A201" s="97" t="s">
        <v>235</v>
      </c>
      <c r="B201" s="94"/>
      <c r="C201" s="94"/>
      <c r="D201" s="94"/>
      <c r="E201" s="94"/>
      <c r="F201" s="94"/>
      <c r="G201" s="94"/>
      <c r="H201" s="94"/>
      <c r="I201" s="94"/>
      <c r="J201" s="94"/>
      <c r="K201" s="94"/>
      <c r="L201" s="94"/>
      <c r="M201" s="94"/>
      <c r="N201" s="94"/>
    </row>
    <row r="202" spans="1:14">
      <c r="A202" s="101" t="s">
        <v>236</v>
      </c>
    </row>
    <row r="203" spans="1:14">
      <c r="A203" s="101" t="s">
        <v>585</v>
      </c>
    </row>
    <row r="204" spans="1:14">
      <c r="A204" s="101"/>
    </row>
    <row r="205" spans="1:14">
      <c r="A205" s="101" t="s">
        <v>237</v>
      </c>
    </row>
    <row r="206" spans="1:14">
      <c r="A206" s="101" t="s">
        <v>586</v>
      </c>
    </row>
    <row r="207" spans="1:14">
      <c r="A207" s="101"/>
    </row>
    <row r="208" spans="1:14">
      <c r="A208" s="100" t="s">
        <v>214</v>
      </c>
    </row>
    <row r="209" spans="1:14">
      <c r="A209" s="101" t="s">
        <v>238</v>
      </c>
    </row>
    <row r="210" spans="1:14">
      <c r="A210" s="101" t="s">
        <v>239</v>
      </c>
    </row>
    <row r="211" spans="1:14">
      <c r="A211" s="101" t="s">
        <v>240</v>
      </c>
    </row>
    <row r="214" spans="1:14">
      <c r="A214" s="97" t="s">
        <v>241</v>
      </c>
      <c r="B214" s="94"/>
      <c r="C214" s="94"/>
      <c r="D214" s="94"/>
      <c r="E214" s="94"/>
      <c r="F214" s="94"/>
      <c r="G214" s="94"/>
      <c r="H214" s="94"/>
      <c r="I214" s="94"/>
      <c r="J214" s="94"/>
      <c r="K214" s="94"/>
      <c r="L214" s="94"/>
      <c r="M214" s="94"/>
      <c r="N214" s="94"/>
    </row>
    <row r="215" spans="1:14">
      <c r="A215" s="100" t="s">
        <v>214</v>
      </c>
    </row>
    <row r="216" spans="1:14">
      <c r="A216" s="101" t="s">
        <v>587</v>
      </c>
    </row>
    <row r="217" spans="1:14">
      <c r="A217" s="101"/>
    </row>
    <row r="218" spans="1:14">
      <c r="A218" s="100" t="s">
        <v>242</v>
      </c>
    </row>
    <row r="219" spans="1:14">
      <c r="A219" s="101" t="s">
        <v>588</v>
      </c>
    </row>
    <row r="220" spans="1:14">
      <c r="A220" s="96"/>
    </row>
    <row r="221" spans="1:14">
      <c r="A221" s="101"/>
    </row>
    <row r="222" spans="1:14">
      <c r="A222" s="127" t="s">
        <v>243</v>
      </c>
    </row>
    <row r="223" spans="1:14">
      <c r="A223" s="101" t="s">
        <v>589</v>
      </c>
    </row>
    <row r="224" spans="1:14">
      <c r="A224" s="101"/>
    </row>
    <row r="225" spans="1:2">
      <c r="A225" s="127" t="s">
        <v>244</v>
      </c>
    </row>
    <row r="226" spans="1:2">
      <c r="A226" s="102" t="s">
        <v>245</v>
      </c>
    </row>
    <row r="227" spans="1:2">
      <c r="A227" s="128" t="s">
        <v>143</v>
      </c>
      <c r="B227" s="128" t="s">
        <v>246</v>
      </c>
    </row>
    <row r="228" spans="1:2">
      <c r="B228" s="103"/>
    </row>
    <row r="229" spans="1:2">
      <c r="A229" s="101" t="s">
        <v>247</v>
      </c>
    </row>
    <row r="230" spans="1:2">
      <c r="A230" s="103" t="s">
        <v>143</v>
      </c>
      <c r="B230" s="103" t="s">
        <v>590</v>
      </c>
    </row>
    <row r="231" spans="1:2">
      <c r="A231" s="103"/>
      <c r="B231" s="103" t="s">
        <v>248</v>
      </c>
    </row>
    <row r="232" spans="1:2">
      <c r="A232" s="103" t="s">
        <v>143</v>
      </c>
      <c r="B232" s="103" t="s">
        <v>591</v>
      </c>
    </row>
    <row r="233" spans="1:2">
      <c r="A233" s="103"/>
      <c r="B233" s="103" t="s">
        <v>592</v>
      </c>
    </row>
    <row r="234" spans="1:2">
      <c r="A234" s="100"/>
    </row>
    <row r="235" spans="1:2">
      <c r="A235" s="127" t="s">
        <v>249</v>
      </c>
    </row>
    <row r="236" spans="1:2">
      <c r="A236" s="103" t="s">
        <v>508</v>
      </c>
    </row>
    <row r="237" spans="1:2">
      <c r="A237" s="103" t="s">
        <v>509</v>
      </c>
    </row>
    <row r="238" spans="1:2" ht="7" customHeight="1">
      <c r="A238" s="127"/>
    </row>
    <row r="239" spans="1:2">
      <c r="A239" s="103" t="s">
        <v>143</v>
      </c>
      <c r="B239" s="95" t="s">
        <v>594</v>
      </c>
    </row>
    <row r="240" spans="1:2">
      <c r="A240" s="103" t="s">
        <v>143</v>
      </c>
      <c r="B240" s="95" t="s">
        <v>593</v>
      </c>
    </row>
    <row r="241" spans="1:2">
      <c r="A241" s="103" t="s">
        <v>143</v>
      </c>
      <c r="B241" s="95" t="s">
        <v>595</v>
      </c>
    </row>
    <row r="242" spans="1:2">
      <c r="A242" s="103"/>
    </row>
    <row r="243" spans="1:2">
      <c r="A243" s="95" t="s">
        <v>596</v>
      </c>
    </row>
    <row r="244" spans="1:2" ht="7" customHeight="1">
      <c r="A244" s="127"/>
    </row>
    <row r="245" spans="1:2">
      <c r="A245" s="103" t="s">
        <v>143</v>
      </c>
      <c r="B245" s="95" t="s">
        <v>250</v>
      </c>
    </row>
    <row r="246" spans="1:2">
      <c r="A246" s="103"/>
      <c r="B246" s="103" t="s">
        <v>251</v>
      </c>
    </row>
    <row r="247" spans="1:2">
      <c r="A247" s="103" t="s">
        <v>143</v>
      </c>
      <c r="B247" s="95" t="s">
        <v>252</v>
      </c>
    </row>
    <row r="248" spans="1:2">
      <c r="A248" s="103"/>
      <c r="B248" s="95" t="s">
        <v>251</v>
      </c>
    </row>
    <row r="249" spans="1:2">
      <c r="A249" s="103" t="s">
        <v>143</v>
      </c>
      <c r="B249" s="95" t="s">
        <v>597</v>
      </c>
    </row>
    <row r="250" spans="1:2">
      <c r="A250" s="103"/>
      <c r="B250" s="95" t="s">
        <v>253</v>
      </c>
    </row>
    <row r="251" spans="1:2">
      <c r="A251" s="95" t="s">
        <v>598</v>
      </c>
    </row>
    <row r="252" spans="1:2">
      <c r="A252" s="103"/>
    </row>
    <row r="253" spans="1:2">
      <c r="A253" s="100" t="s">
        <v>254</v>
      </c>
    </row>
    <row r="254" spans="1:2">
      <c r="A254" s="101" t="s">
        <v>255</v>
      </c>
    </row>
    <row r="255" spans="1:2">
      <c r="A255" s="95" t="s">
        <v>256</v>
      </c>
    </row>
    <row r="256" spans="1:2">
      <c r="A256" s="95" t="s">
        <v>510</v>
      </c>
    </row>
  </sheetData>
  <sheetProtection insertColumns="0" insertRows="0"/>
  <mergeCells count="10">
    <mergeCell ref="A10:D10"/>
    <mergeCell ref="A11:D11"/>
    <mergeCell ref="A12:D12"/>
    <mergeCell ref="F13:H13"/>
    <mergeCell ref="A4:D4"/>
    <mergeCell ref="A5:D5"/>
    <mergeCell ref="A6:D6"/>
    <mergeCell ref="A7:D7"/>
    <mergeCell ref="A8:D8"/>
    <mergeCell ref="A9:D9"/>
  </mergeCells>
  <hyperlinks>
    <hyperlink ref="A10" location="'Wegleitung Kalkulation'!A118" display="Geräte / Anlagen" xr:uid="{1558235D-8DA1-204F-9CDF-860E6CA569D8}"/>
    <hyperlink ref="A4" location="'Wegleitung Kalkulation'!A15" display="Erläuterungen" xr:uid="{127BE511-56C1-5E42-BC67-7954CC2B566E}"/>
    <hyperlink ref="A5" location="'Wegleitung Kalkulation'!A26" display="Projekt-Bezeichnung" xr:uid="{F32B88CE-FC14-4D45-B655-CD3231DB5FC7}"/>
    <hyperlink ref="A7" location="'Wegleitung Kalkulation'!A77" display="Sachkosten" xr:uid="{6106071C-86D4-4F44-A6BD-4E323A0980F4}"/>
    <hyperlink ref="A8" location="'Wegleitung Kalkulation'!A91" display="Subcontracting" xr:uid="{C08D7064-8236-0C42-92DB-5F395A494CFC}"/>
    <hyperlink ref="A11" location="'Wegleitung Kalkulation'!A138" display="Kalkulation Overhead" xr:uid="{9A571D14-90D6-A648-AC4D-A6097A0E4EA8}"/>
    <hyperlink ref="A6" location="'Wegleitung Kalkulation'!A33" display="Personalkosten" xr:uid="{B94A1B7B-CC62-254F-BC69-AFFCC9CB9D30}"/>
    <hyperlink ref="A9" location="'Wegleitung Kalkulation'!A109" display="Praxispartner" xr:uid="{4D4CBF7A-680E-AA42-B65D-FCD2F1ADCA14}"/>
    <hyperlink ref="A11:C11" location="'Wegleitung Kalkulation'!A171" display="Kalkulation Overhead" xr:uid="{7264314C-7C06-C847-B74A-9BC90398063D}"/>
    <hyperlink ref="A7:C7" location="'Wegleitung Kalkulation'!A101" display="Sachkosten" xr:uid="{5892F7DB-1226-A442-B0CE-269C53914CF9}"/>
    <hyperlink ref="A8:C8" location="'Wegleitung Kalkulation'!A116" display="Subcontracting" xr:uid="{D72688D0-539A-4144-B21B-32D65EB27A9F}"/>
    <hyperlink ref="A9:C9" location="'Wegleitung Kalkulation'!A134" display="Praxispartner" xr:uid="{5F092E0F-D47B-4B48-97E5-B8198A89A90C}"/>
    <hyperlink ref="A10:D10" location="'Guide for Calculation English'!A159" display="Equipment/facilities/infrastructure" xr:uid="{816B48C5-D86B-FD45-81BB-6100609DE0D1}"/>
    <hyperlink ref="A7:D7" location="'Guide for Calculation English'!A118" display="Material costs" xr:uid="{F66E0FA3-6A83-994A-AE59-BF78A6B3E1D9}"/>
    <hyperlink ref="A8:D8" location="'Guide for Calculation English'!A133" display="Subcontracting" xr:uid="{59147D28-713C-5A48-9F37-9501073CA020}"/>
    <hyperlink ref="A9:D9" location="'Guide for Calculation English'!A151" display="Practice partner" xr:uid="{38E3C866-6018-DB44-B29B-3794CDEE1B1A}"/>
    <hyperlink ref="A11:D11" location="'Guide for Calculation English'!A185" display="Calculating overhead" xr:uid="{39D0DDCE-8740-9842-9DA1-A8F411178049}"/>
    <hyperlink ref="A12:D12" location="'Guide for Calculation English'!A198" display="Information on project financing" xr:uid="{74420B15-C9B0-D348-A0C0-27602E2D213A}"/>
    <hyperlink ref="A4:D4" location="'Guide for Calculation English'!A15" display="Explanation" xr:uid="{1A9FB5CA-C1DA-B348-8B9E-6DCADF917423}"/>
    <hyperlink ref="A5:D5" location="'Guide for Calculation English'!A26" display="Project name" xr:uid="{D415E143-289E-7947-9B16-DA44AB2EBDD5}"/>
    <hyperlink ref="A6:D6" location="'Guide for Calculation English'!A33" display="Personnel costs" xr:uid="{C3F30B11-AFBC-1E4E-987B-E1D9709A946C}"/>
  </hyperlinks>
  <pageMargins left="0.7" right="0.7" top="0.78740157499999996" bottom="0.78740157499999996" header="0.3" footer="0.3"/>
  <pageSetup paperSize="9" scale="62" fitToHeight="0" orientation="landscape" horizontalDpi="0" verticalDpi="0"/>
  <headerFooter>
    <oddHeader>&amp;C&amp;"Calibri Bold,Fett"&amp;18&amp;K000000DIZH CALCULATION GUIDE for Innovationsprogramme Calculation</oddHeader>
    <oddFooter>&amp;C&amp;"Calibri,Standard"&amp;K000000&amp;P / &amp;N&amp;R&amp;"Calibri,Standard"&amp;K000000last amendment: 17.05.2022 / ds</oddFooter>
  </headerFooter>
  <rowBreaks count="3" manualBreakCount="3">
    <brk id="32" max="16383" man="1"/>
    <brk id="75" max="16383" man="1"/>
    <brk id="213"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378F3-60DB-DC40-A3E7-B56240FEF4D0}">
  <sheetPr>
    <tabColor theme="5" tint="0.79998168889431442"/>
    <outlinePr summaryRight="0"/>
    <pageSetUpPr fitToPage="1"/>
  </sheetPr>
  <dimension ref="A1:S96"/>
  <sheetViews>
    <sheetView topLeftCell="B1" zoomScale="135" zoomScaleNormal="135" workbookViewId="0">
      <pane ySplit="10" topLeftCell="A11" activePane="bottomLeft" state="frozen"/>
      <selection activeCell="B9" sqref="B9"/>
      <selection pane="bottomLeft" activeCell="E6" sqref="E6"/>
    </sheetView>
  </sheetViews>
  <sheetFormatPr baseColWidth="10" defaultColWidth="10.83203125" defaultRowHeight="16" outlineLevelRow="1" outlineLevelCol="1"/>
  <cols>
    <col min="1" max="1" width="43" style="95" customWidth="1"/>
    <col min="2" max="2" width="15.83203125" style="104" customWidth="1"/>
    <col min="3" max="3" width="8" style="106" bestFit="1" customWidth="1"/>
    <col min="4" max="4" width="2.5" style="95" bestFit="1" customWidth="1"/>
    <col min="5" max="5" width="13.83203125" style="104" customWidth="1" outlineLevel="1"/>
    <col min="6" max="6" width="5.6640625" style="105" bestFit="1" customWidth="1" outlineLevel="1"/>
    <col min="7" max="7" width="2.5" style="95" bestFit="1" customWidth="1"/>
    <col min="8" max="8" width="13.83203125" style="104" customWidth="1" outlineLevel="1"/>
    <col min="9" max="9" width="5.6640625" style="105" bestFit="1" customWidth="1" outlineLevel="1"/>
    <col min="10" max="10" width="2.5" style="95" bestFit="1" customWidth="1"/>
    <col min="11" max="11" width="13.83203125" style="104" customWidth="1" outlineLevel="1"/>
    <col min="12" max="12" width="5.6640625" style="105" bestFit="1" customWidth="1" outlineLevel="1"/>
    <col min="13" max="13" width="2.5" style="95" bestFit="1" customWidth="1"/>
    <col min="14" max="14" width="13.83203125" style="104" customWidth="1" outlineLevel="1"/>
    <col min="15" max="15" width="6" style="95" bestFit="1" customWidth="1" outlineLevel="1"/>
    <col min="16" max="16" width="68.1640625" style="95" bestFit="1" customWidth="1"/>
    <col min="17" max="16384" width="10.83203125" style="95"/>
  </cols>
  <sheetData>
    <row r="1" spans="1:16">
      <c r="A1" s="182" t="s">
        <v>257</v>
      </c>
      <c r="B1" s="183"/>
      <c r="C1" s="184" t="s">
        <v>258</v>
      </c>
      <c r="D1" s="185"/>
      <c r="E1" s="274"/>
      <c r="F1" s="275"/>
      <c r="G1" s="151"/>
      <c r="H1" s="274"/>
      <c r="I1" s="275"/>
      <c r="K1" s="179" t="s">
        <v>259</v>
      </c>
    </row>
    <row r="3" spans="1:16" ht="5" customHeight="1"/>
    <row r="4" spans="1:16" s="179" customFormat="1" ht="16" customHeight="1">
      <c r="A4" s="276"/>
      <c r="B4" s="178" t="s">
        <v>179</v>
      </c>
      <c r="C4" s="178"/>
      <c r="E4" s="277"/>
      <c r="F4" s="178" t="s">
        <v>181</v>
      </c>
      <c r="G4" s="178"/>
      <c r="H4" s="178"/>
      <c r="I4" s="278"/>
      <c r="K4" s="279">
        <f>E4+(K5*365)</f>
        <v>0</v>
      </c>
      <c r="L4" s="178" t="s">
        <v>260</v>
      </c>
      <c r="M4" s="178"/>
      <c r="N4" s="178"/>
      <c r="O4" s="178"/>
    </row>
    <row r="5" spans="1:16" s="179" customFormat="1" ht="16" customHeight="1">
      <c r="A5" s="276"/>
      <c r="B5" s="178" t="s">
        <v>183</v>
      </c>
      <c r="C5" s="178"/>
      <c r="E5" s="280">
        <f>'Personnel Costs'!D4</f>
        <v>0</v>
      </c>
      <c r="F5" s="178" t="s">
        <v>185</v>
      </c>
      <c r="G5" s="178"/>
      <c r="H5" s="178"/>
      <c r="I5" s="278"/>
      <c r="K5" s="281">
        <f>IFERROR(E5/12,0)</f>
        <v>0</v>
      </c>
      <c r="L5" s="178" t="s">
        <v>261</v>
      </c>
      <c r="M5" s="178"/>
      <c r="N5" s="178"/>
      <c r="O5" s="178"/>
    </row>
    <row r="6" spans="1:16" s="179" customFormat="1">
      <c r="A6" s="276"/>
      <c r="B6" s="178" t="s">
        <v>187</v>
      </c>
      <c r="C6" s="178"/>
      <c r="I6" s="278"/>
      <c r="K6" s="180"/>
      <c r="L6" s="181"/>
      <c r="N6" s="180"/>
    </row>
    <row r="7" spans="1:16" s="284" customFormat="1">
      <c r="A7" s="282"/>
      <c r="B7" s="283"/>
      <c r="C7" s="283"/>
      <c r="E7" s="179"/>
      <c r="F7" s="179"/>
      <c r="G7" s="179"/>
      <c r="H7" s="179"/>
      <c r="I7" s="278"/>
      <c r="K7" s="278"/>
      <c r="L7" s="285"/>
      <c r="N7" s="278"/>
    </row>
    <row r="8" spans="1:16" s="179" customFormat="1" ht="6" customHeight="1">
      <c r="A8" s="186"/>
      <c r="F8" s="187"/>
      <c r="I8" s="187"/>
      <c r="L8" s="187"/>
    </row>
    <row r="9" spans="1:16" s="179" customFormat="1" ht="17" customHeight="1">
      <c r="B9" s="180"/>
      <c r="C9" s="188"/>
      <c r="D9" s="345"/>
      <c r="E9" s="292">
        <f>IFERROR(E64/$B64, 0)</f>
        <v>0</v>
      </c>
      <c r="F9" s="293"/>
      <c r="G9" s="345" t="s">
        <v>262</v>
      </c>
      <c r="H9" s="292">
        <f>IFERROR(H64/$B64, 0)</f>
        <v>0</v>
      </c>
      <c r="I9" s="293"/>
      <c r="J9" s="345" t="s">
        <v>263</v>
      </c>
      <c r="K9" s="292">
        <f>IFERROR(K64/$B64, 0)</f>
        <v>0</v>
      </c>
      <c r="L9" s="293"/>
      <c r="M9" s="345" t="s">
        <v>264</v>
      </c>
      <c r="N9" s="292">
        <f>IFERROR(N64/$B64, 0)</f>
        <v>0</v>
      </c>
      <c r="O9" s="293"/>
      <c r="P9" s="343" t="s">
        <v>265</v>
      </c>
    </row>
    <row r="10" spans="1:16" s="189" customFormat="1" ht="32" customHeight="1" collapsed="1">
      <c r="A10" s="318" t="s">
        <v>266</v>
      </c>
      <c r="B10" s="319" t="s">
        <v>267</v>
      </c>
      <c r="C10" s="320" t="s">
        <v>268</v>
      </c>
      <c r="D10" s="345"/>
      <c r="E10" s="286" t="s">
        <v>269</v>
      </c>
      <c r="F10" s="294"/>
      <c r="G10" s="345"/>
      <c r="H10" s="286" t="s">
        <v>262</v>
      </c>
      <c r="I10" s="294"/>
      <c r="J10" s="345"/>
      <c r="K10" s="286" t="s">
        <v>263</v>
      </c>
      <c r="L10" s="294"/>
      <c r="M10" s="345"/>
      <c r="N10" s="286" t="s">
        <v>270</v>
      </c>
      <c r="O10" s="294"/>
      <c r="P10" s="344"/>
    </row>
    <row r="11" spans="1:16" outlineLevel="1">
      <c r="A11" s="295" t="s">
        <v>271</v>
      </c>
      <c r="B11" s="296">
        <f t="shared" ref="B11:B18" si="0">SUM(E11,H11,K11,N11)</f>
        <v>0</v>
      </c>
      <c r="C11" s="297">
        <f t="shared" ref="C11:C18" si="1">IFERROR(B11/B$20, 0)</f>
        <v>0</v>
      </c>
      <c r="E11" s="107">
        <f>SUM('Personnel Costs'!H25)</f>
        <v>0</v>
      </c>
      <c r="H11" s="107"/>
      <c r="K11" s="107"/>
      <c r="N11" s="107"/>
      <c r="O11" s="105"/>
      <c r="P11" s="313" t="s">
        <v>272</v>
      </c>
    </row>
    <row r="12" spans="1:16" outlineLevel="1">
      <c r="A12" s="295" t="s">
        <v>273</v>
      </c>
      <c r="B12" s="296">
        <f t="shared" si="0"/>
        <v>0</v>
      </c>
      <c r="C12" s="297">
        <f t="shared" si="1"/>
        <v>0</v>
      </c>
      <c r="E12" s="107"/>
      <c r="H12" s="107">
        <f>SUM('Personnel Costs'!H42)</f>
        <v>0</v>
      </c>
      <c r="K12" s="107"/>
      <c r="N12" s="107"/>
      <c r="O12" s="105"/>
      <c r="P12" s="313" t="s">
        <v>272</v>
      </c>
    </row>
    <row r="13" spans="1:16" outlineLevel="1">
      <c r="A13" s="295" t="s">
        <v>274</v>
      </c>
      <c r="B13" s="296">
        <f t="shared" si="0"/>
        <v>0</v>
      </c>
      <c r="C13" s="297">
        <f>IFERROR(B13/B$20, 0)</f>
        <v>0</v>
      </c>
      <c r="E13" s="107"/>
      <c r="H13" s="107"/>
      <c r="K13" s="107">
        <f>SUM('Personnel Costs'!H59)</f>
        <v>0</v>
      </c>
      <c r="N13" s="107"/>
      <c r="O13" s="105"/>
      <c r="P13" s="313" t="s">
        <v>272</v>
      </c>
    </row>
    <row r="14" spans="1:16" outlineLevel="1">
      <c r="A14" s="295" t="s">
        <v>275</v>
      </c>
      <c r="B14" s="296">
        <f t="shared" si="0"/>
        <v>0</v>
      </c>
      <c r="C14" s="297">
        <f>IFERROR(B14/B$20, 0)</f>
        <v>0</v>
      </c>
      <c r="E14" s="107"/>
      <c r="H14" s="107"/>
      <c r="K14" s="107"/>
      <c r="N14" s="107">
        <f>SUM('Personnel Costs'!H76)</f>
        <v>0</v>
      </c>
      <c r="O14" s="105"/>
      <c r="P14" s="313" t="s">
        <v>272</v>
      </c>
    </row>
    <row r="15" spans="1:16" outlineLevel="1">
      <c r="A15" s="298" t="s">
        <v>276</v>
      </c>
      <c r="B15" s="296">
        <f t="shared" si="0"/>
        <v>0</v>
      </c>
      <c r="C15" s="297">
        <f t="shared" si="1"/>
        <v>0</v>
      </c>
      <c r="E15" s="108"/>
      <c r="H15" s="108"/>
      <c r="K15" s="108"/>
      <c r="N15" s="108"/>
      <c r="O15" s="105"/>
      <c r="P15" s="313" t="s">
        <v>277</v>
      </c>
    </row>
    <row r="16" spans="1:16" outlineLevel="1">
      <c r="A16" s="298" t="s">
        <v>276</v>
      </c>
      <c r="B16" s="296">
        <f t="shared" si="0"/>
        <v>0</v>
      </c>
      <c r="C16" s="297">
        <f t="shared" si="1"/>
        <v>0</v>
      </c>
      <c r="E16" s="108"/>
      <c r="H16" s="108"/>
      <c r="K16" s="108"/>
      <c r="N16" s="108"/>
      <c r="O16" s="105"/>
      <c r="P16" s="313" t="s">
        <v>277</v>
      </c>
    </row>
    <row r="17" spans="1:16" outlineLevel="1">
      <c r="A17" s="298" t="s">
        <v>276</v>
      </c>
      <c r="B17" s="296">
        <f t="shared" si="0"/>
        <v>0</v>
      </c>
      <c r="C17" s="297">
        <f>IFERROR(B17/B$20, 0)</f>
        <v>0</v>
      </c>
      <c r="E17" s="108"/>
      <c r="H17" s="108"/>
      <c r="K17" s="108"/>
      <c r="N17" s="108"/>
      <c r="O17" s="105"/>
      <c r="P17" s="313" t="s">
        <v>277</v>
      </c>
    </row>
    <row r="18" spans="1:16" outlineLevel="1">
      <c r="A18" s="298" t="s">
        <v>276</v>
      </c>
      <c r="B18" s="296">
        <f t="shared" si="0"/>
        <v>0</v>
      </c>
      <c r="C18" s="297">
        <f t="shared" si="1"/>
        <v>0</v>
      </c>
      <c r="E18" s="108"/>
      <c r="H18" s="108"/>
      <c r="K18" s="108"/>
      <c r="N18" s="108"/>
      <c r="O18" s="105"/>
      <c r="P18" s="313" t="s">
        <v>277</v>
      </c>
    </row>
    <row r="19" spans="1:16" ht="10.5" customHeight="1" outlineLevel="1">
      <c r="A19" s="299" t="s">
        <v>278</v>
      </c>
      <c r="B19" s="300"/>
      <c r="C19" s="301"/>
      <c r="E19" s="287"/>
      <c r="H19" s="287"/>
      <c r="K19" s="287"/>
      <c r="N19" s="287"/>
      <c r="O19" s="105"/>
      <c r="P19" s="148"/>
    </row>
    <row r="20" spans="1:16" s="191" customFormat="1" ht="19">
      <c r="A20" s="302" t="s">
        <v>279</v>
      </c>
      <c r="B20" s="303">
        <f>SUM(B11:B19)</f>
        <v>0</v>
      </c>
      <c r="C20" s="304">
        <f>IFERROR(B20/B$61, 0)</f>
        <v>0</v>
      </c>
      <c r="D20" s="190"/>
      <c r="E20" s="288">
        <f>SUM(E11:E19)</f>
        <v>0</v>
      </c>
      <c r="F20" s="317">
        <f>IFERROR(E20/E$61, 0)</f>
        <v>0</v>
      </c>
      <c r="G20" s="190"/>
      <c r="H20" s="288">
        <f>SUM(H11:H19)</f>
        <v>0</v>
      </c>
      <c r="I20" s="317">
        <f>IFERROR(H20/H$61, 0)</f>
        <v>0</v>
      </c>
      <c r="J20" s="190"/>
      <c r="K20" s="288">
        <f>SUM(K11:K19)</f>
        <v>0</v>
      </c>
      <c r="L20" s="317">
        <f>IFERROR(K20/K$61, 0)</f>
        <v>0</v>
      </c>
      <c r="M20" s="190"/>
      <c r="N20" s="288">
        <f>SUM(N11:N19)</f>
        <v>0</v>
      </c>
      <c r="O20" s="317">
        <f>IFERROR(N20/N$61, 0)</f>
        <v>0</v>
      </c>
      <c r="P20" s="314"/>
    </row>
    <row r="21" spans="1:16" s="191" customFormat="1" ht="19">
      <c r="A21" s="327"/>
      <c r="B21" s="328"/>
      <c r="C21" s="326"/>
      <c r="D21" s="190"/>
      <c r="E21" s="325"/>
      <c r="F21" s="324"/>
      <c r="G21" s="190"/>
      <c r="H21" s="325"/>
      <c r="I21" s="324"/>
      <c r="J21" s="190"/>
      <c r="K21" s="325"/>
      <c r="L21" s="324"/>
      <c r="M21" s="190"/>
      <c r="N21" s="328"/>
      <c r="O21" s="324"/>
      <c r="P21" s="329"/>
    </row>
    <row r="22" spans="1:16" outlineLevel="1">
      <c r="A22" s="305" t="s">
        <v>276</v>
      </c>
      <c r="B22" s="296">
        <f t="shared" ref="B22:B27" si="2">SUM(E22,H22,K22,N22)</f>
        <v>0</v>
      </c>
      <c r="C22" s="297">
        <f t="shared" ref="C22:C27" si="3">IFERROR(B22/B$29, 0)</f>
        <v>0</v>
      </c>
      <c r="E22" s="149"/>
      <c r="H22" s="149"/>
      <c r="K22" s="149">
        <v>0</v>
      </c>
      <c r="N22" s="149"/>
      <c r="O22" s="105"/>
      <c r="P22" s="315" t="s">
        <v>277</v>
      </c>
    </row>
    <row r="23" spans="1:16" outlineLevel="1">
      <c r="A23" s="305" t="s">
        <v>276</v>
      </c>
      <c r="B23" s="296">
        <f t="shared" si="2"/>
        <v>0</v>
      </c>
      <c r="C23" s="297">
        <f t="shared" si="3"/>
        <v>0</v>
      </c>
      <c r="E23" s="149"/>
      <c r="H23" s="149"/>
      <c r="K23" s="149"/>
      <c r="N23" s="149"/>
      <c r="O23" s="105"/>
      <c r="P23" s="315" t="s">
        <v>277</v>
      </c>
    </row>
    <row r="24" spans="1:16" outlineLevel="1">
      <c r="A24" s="305" t="s">
        <v>276</v>
      </c>
      <c r="B24" s="296">
        <f t="shared" si="2"/>
        <v>0</v>
      </c>
      <c r="C24" s="297">
        <f t="shared" si="3"/>
        <v>0</v>
      </c>
      <c r="E24" s="149"/>
      <c r="H24" s="149"/>
      <c r="K24" s="149"/>
      <c r="N24" s="149"/>
      <c r="O24" s="105"/>
      <c r="P24" s="315" t="s">
        <v>277</v>
      </c>
    </row>
    <row r="25" spans="1:16" outlineLevel="1">
      <c r="A25" s="305" t="s">
        <v>276</v>
      </c>
      <c r="B25" s="296">
        <f t="shared" si="2"/>
        <v>0</v>
      </c>
      <c r="C25" s="297">
        <f t="shared" si="3"/>
        <v>0</v>
      </c>
      <c r="E25" s="149"/>
      <c r="H25" s="149"/>
      <c r="K25" s="149"/>
      <c r="N25" s="149"/>
      <c r="O25" s="105"/>
      <c r="P25" s="315" t="s">
        <v>277</v>
      </c>
    </row>
    <row r="26" spans="1:16" outlineLevel="1">
      <c r="A26" s="305" t="s">
        <v>276</v>
      </c>
      <c r="B26" s="296">
        <f t="shared" si="2"/>
        <v>0</v>
      </c>
      <c r="C26" s="297">
        <f t="shared" si="3"/>
        <v>0</v>
      </c>
      <c r="E26" s="149"/>
      <c r="H26" s="149"/>
      <c r="K26" s="149"/>
      <c r="N26" s="149"/>
      <c r="O26" s="105"/>
      <c r="P26" s="315" t="s">
        <v>277</v>
      </c>
    </row>
    <row r="27" spans="1:16" outlineLevel="1">
      <c r="A27" s="305" t="s">
        <v>276</v>
      </c>
      <c r="B27" s="296">
        <f t="shared" si="2"/>
        <v>0</v>
      </c>
      <c r="C27" s="297">
        <f t="shared" si="3"/>
        <v>0</v>
      </c>
      <c r="E27" s="149"/>
      <c r="H27" s="149"/>
      <c r="K27" s="149"/>
      <c r="N27" s="149"/>
      <c r="O27" s="105"/>
      <c r="P27" s="315" t="s">
        <v>277</v>
      </c>
    </row>
    <row r="28" spans="1:16" ht="11" customHeight="1" outlineLevel="1">
      <c r="A28" s="306" t="s">
        <v>280</v>
      </c>
      <c r="B28" s="300"/>
      <c r="C28" s="301"/>
      <c r="E28" s="150"/>
      <c r="H28" s="150"/>
      <c r="K28" s="150"/>
      <c r="N28" s="150"/>
      <c r="O28" s="105"/>
      <c r="P28" s="150"/>
    </row>
    <row r="29" spans="1:16" s="191" customFormat="1" ht="19">
      <c r="A29" s="307" t="s">
        <v>281</v>
      </c>
      <c r="B29" s="308">
        <f>SUM(B22:B28)</f>
        <v>0</v>
      </c>
      <c r="C29" s="309">
        <f>IFERROR(B29/B$61, 0)</f>
        <v>0</v>
      </c>
      <c r="D29" s="190"/>
      <c r="E29" s="289">
        <f>SUM(E22:E28)</f>
        <v>0</v>
      </c>
      <c r="F29" s="290"/>
      <c r="G29" s="190"/>
      <c r="H29" s="289">
        <f>SUM(H22:H28)</f>
        <v>0</v>
      </c>
      <c r="I29" s="290"/>
      <c r="J29" s="190"/>
      <c r="K29" s="289">
        <f>SUM(K22:K28)</f>
        <v>0</v>
      </c>
      <c r="L29" s="290"/>
      <c r="M29" s="190"/>
      <c r="N29" s="289">
        <f>SUM(N22:N28)</f>
        <v>0</v>
      </c>
      <c r="O29" s="290"/>
      <c r="P29" s="316"/>
    </row>
    <row r="30" spans="1:16" s="191" customFormat="1" ht="19">
      <c r="A30" s="327"/>
      <c r="B30" s="328"/>
      <c r="C30" s="326"/>
      <c r="D30" s="190"/>
      <c r="E30" s="325"/>
      <c r="F30" s="324"/>
      <c r="G30" s="190"/>
      <c r="H30" s="328"/>
      <c r="I30" s="324"/>
      <c r="J30" s="190"/>
      <c r="K30" s="328"/>
      <c r="L30" s="324"/>
      <c r="M30" s="190"/>
      <c r="N30" s="328"/>
      <c r="O30" s="324"/>
      <c r="P30" s="329"/>
    </row>
    <row r="31" spans="1:16" outlineLevel="1">
      <c r="A31" s="298" t="s">
        <v>282</v>
      </c>
      <c r="B31" s="296">
        <f>SUM(E31,H31,K31,N31)</f>
        <v>0</v>
      </c>
      <c r="C31" s="297">
        <f>IFERROR(B31/B$37, 0)</f>
        <v>0</v>
      </c>
      <c r="E31" s="108"/>
      <c r="H31" s="108"/>
      <c r="K31" s="108"/>
      <c r="N31" s="108"/>
      <c r="O31" s="105"/>
      <c r="P31" s="313" t="s">
        <v>283</v>
      </c>
    </row>
    <row r="32" spans="1:16" outlineLevel="1">
      <c r="A32" s="298" t="s">
        <v>284</v>
      </c>
      <c r="B32" s="296">
        <f>SUM(E32,H32,K32,N32)</f>
        <v>0</v>
      </c>
      <c r="C32" s="297">
        <f>IFERROR(B32/B$37, 0)</f>
        <v>0</v>
      </c>
      <c r="E32" s="108"/>
      <c r="H32" s="108"/>
      <c r="K32" s="108"/>
      <c r="N32" s="108"/>
      <c r="O32" s="105"/>
      <c r="P32" s="313" t="s">
        <v>283</v>
      </c>
    </row>
    <row r="33" spans="1:16" outlineLevel="1">
      <c r="A33" s="298" t="s">
        <v>285</v>
      </c>
      <c r="B33" s="296">
        <f>SUM(E33,H33,K33,N33)</f>
        <v>0</v>
      </c>
      <c r="C33" s="297">
        <f>IFERROR(B33/B$37, 0)</f>
        <v>0</v>
      </c>
      <c r="E33" s="108"/>
      <c r="H33" s="108"/>
      <c r="K33" s="108"/>
      <c r="N33" s="108"/>
      <c r="O33" s="105"/>
      <c r="P33" s="313" t="s">
        <v>283</v>
      </c>
    </row>
    <row r="34" spans="1:16" outlineLevel="1">
      <c r="A34" s="298" t="s">
        <v>286</v>
      </c>
      <c r="B34" s="296">
        <f>SUM(E34,H34,K34,N34)</f>
        <v>0</v>
      </c>
      <c r="C34" s="297">
        <f>IFERROR(B34/B$37, 0)</f>
        <v>0</v>
      </c>
      <c r="E34" s="108"/>
      <c r="H34" s="108"/>
      <c r="K34" s="108"/>
      <c r="N34" s="108"/>
      <c r="O34" s="105"/>
      <c r="P34" s="313" t="s">
        <v>283</v>
      </c>
    </row>
    <row r="35" spans="1:16" outlineLevel="1">
      <c r="A35" s="298"/>
      <c r="B35" s="296">
        <f>SUM(E35,H35,K35,N35)</f>
        <v>0</v>
      </c>
      <c r="C35" s="297">
        <f>IFERROR(B35/B$37, 0)</f>
        <v>0</v>
      </c>
      <c r="E35" s="108"/>
      <c r="H35" s="108"/>
      <c r="K35" s="108"/>
      <c r="N35" s="108"/>
      <c r="O35" s="105"/>
      <c r="P35" s="313" t="s">
        <v>287</v>
      </c>
    </row>
    <row r="36" spans="1:16" ht="11" customHeight="1" outlineLevel="1">
      <c r="A36" s="299" t="s">
        <v>288</v>
      </c>
      <c r="B36" s="300"/>
      <c r="C36" s="301"/>
      <c r="E36" s="148"/>
      <c r="H36" s="148"/>
      <c r="K36" s="148"/>
      <c r="N36" s="148"/>
      <c r="O36" s="105"/>
      <c r="P36" s="148"/>
    </row>
    <row r="37" spans="1:16" s="191" customFormat="1" ht="19">
      <c r="A37" s="302" t="s">
        <v>289</v>
      </c>
      <c r="B37" s="303">
        <f>SUM(B31:B36)</f>
        <v>0</v>
      </c>
      <c r="C37" s="304">
        <f>IFERROR(B37/B$61, 0)</f>
        <v>0</v>
      </c>
      <c r="D37" s="190"/>
      <c r="E37" s="288">
        <f>SUM(E31:E36)</f>
        <v>0</v>
      </c>
      <c r="F37" s="317"/>
      <c r="G37" s="190"/>
      <c r="H37" s="288">
        <f>SUM(H31:H36)</f>
        <v>0</v>
      </c>
      <c r="I37" s="317"/>
      <c r="J37" s="190"/>
      <c r="K37" s="288">
        <f>SUM(K31:K36)</f>
        <v>0</v>
      </c>
      <c r="L37" s="317"/>
      <c r="M37" s="190"/>
      <c r="N37" s="288">
        <f>SUM(N31:N36)</f>
        <v>0</v>
      </c>
      <c r="O37" s="317"/>
      <c r="P37" s="314"/>
    </row>
    <row r="38" spans="1:16" s="191" customFormat="1" ht="19">
      <c r="A38" s="327"/>
      <c r="B38" s="328"/>
      <c r="C38" s="326"/>
      <c r="D38" s="190"/>
      <c r="E38" s="328"/>
      <c r="F38" s="324"/>
      <c r="G38" s="190"/>
      <c r="H38" s="328"/>
      <c r="I38" s="324"/>
      <c r="J38" s="190"/>
      <c r="K38" s="328"/>
      <c r="L38" s="324"/>
      <c r="M38" s="190"/>
      <c r="N38" s="328"/>
      <c r="O38" s="330"/>
      <c r="P38" s="329"/>
    </row>
    <row r="39" spans="1:16" outlineLevel="1">
      <c r="A39" s="305" t="s">
        <v>276</v>
      </c>
      <c r="B39" s="296">
        <f>SUM(E39,H39,K39,N39)</f>
        <v>0</v>
      </c>
      <c r="C39" s="297">
        <f>IFERROR(B39/B$45, 0)</f>
        <v>0</v>
      </c>
      <c r="E39" s="149"/>
      <c r="H39" s="149"/>
      <c r="K39" s="149"/>
      <c r="N39" s="149"/>
      <c r="O39" s="105"/>
      <c r="P39" s="315" t="s">
        <v>283</v>
      </c>
    </row>
    <row r="40" spans="1:16" outlineLevel="1">
      <c r="A40" s="305" t="s">
        <v>276</v>
      </c>
      <c r="B40" s="296">
        <f>SUM(E40,H40,K40,N40)</f>
        <v>0</v>
      </c>
      <c r="C40" s="297">
        <f>IFERROR(B40/B$45, 0)</f>
        <v>0</v>
      </c>
      <c r="E40" s="149"/>
      <c r="H40" s="149"/>
      <c r="K40" s="149"/>
      <c r="N40" s="149"/>
      <c r="O40" s="105"/>
      <c r="P40" s="315" t="s">
        <v>283</v>
      </c>
    </row>
    <row r="41" spans="1:16" outlineLevel="1">
      <c r="A41" s="305" t="s">
        <v>276</v>
      </c>
      <c r="B41" s="296">
        <f>SUM(E41,H41,K41,N41)</f>
        <v>0</v>
      </c>
      <c r="C41" s="297">
        <f>IFERROR(B41/B$45, 0)</f>
        <v>0</v>
      </c>
      <c r="E41" s="149"/>
      <c r="H41" s="149"/>
      <c r="K41" s="149"/>
      <c r="N41" s="149"/>
      <c r="O41" s="105"/>
      <c r="P41" s="315" t="s">
        <v>283</v>
      </c>
    </row>
    <row r="42" spans="1:16" outlineLevel="1">
      <c r="A42" s="305" t="s">
        <v>276</v>
      </c>
      <c r="B42" s="296">
        <f>SUM(E42,H42,K42,N42)</f>
        <v>0</v>
      </c>
      <c r="C42" s="297">
        <f>IFERROR(B42/B$45, 0)</f>
        <v>0</v>
      </c>
      <c r="E42" s="149"/>
      <c r="H42" s="149"/>
      <c r="K42" s="149"/>
      <c r="N42" s="149"/>
      <c r="O42" s="105"/>
      <c r="P42" s="315" t="s">
        <v>283</v>
      </c>
    </row>
    <row r="43" spans="1:16" outlineLevel="1">
      <c r="A43" s="305" t="s">
        <v>276</v>
      </c>
      <c r="B43" s="296">
        <f>SUM(E43,H43,K43,N43)</f>
        <v>0</v>
      </c>
      <c r="C43" s="297">
        <f>IFERROR(B43/B$45, 0)</f>
        <v>0</v>
      </c>
      <c r="E43" s="149"/>
      <c r="H43" s="149"/>
      <c r="K43" s="149"/>
      <c r="N43" s="149"/>
      <c r="O43" s="105"/>
      <c r="P43" s="315" t="s">
        <v>287</v>
      </c>
    </row>
    <row r="44" spans="1:16" ht="11" customHeight="1" outlineLevel="1">
      <c r="A44" s="306" t="s">
        <v>290</v>
      </c>
      <c r="B44" s="300"/>
      <c r="C44" s="301"/>
      <c r="E44" s="150"/>
      <c r="H44" s="150"/>
      <c r="K44" s="150"/>
      <c r="N44" s="150"/>
      <c r="O44" s="105"/>
      <c r="P44" s="150"/>
    </row>
    <row r="45" spans="1:16" s="191" customFormat="1" ht="19">
      <c r="A45" s="307" t="s">
        <v>291</v>
      </c>
      <c r="B45" s="308">
        <f>SUM(B39:B44)</f>
        <v>0</v>
      </c>
      <c r="C45" s="309">
        <f>IFERROR(B45/B$61, 0)</f>
        <v>0</v>
      </c>
      <c r="D45" s="190"/>
      <c r="E45" s="289">
        <f>SUM(E39:E44)</f>
        <v>0</v>
      </c>
      <c r="F45" s="290"/>
      <c r="G45" s="190"/>
      <c r="H45" s="289">
        <f>SUM(H39:H44)</f>
        <v>0</v>
      </c>
      <c r="I45" s="290"/>
      <c r="J45" s="190"/>
      <c r="K45" s="289">
        <f>SUM(K39:K44)</f>
        <v>0</v>
      </c>
      <c r="L45" s="290"/>
      <c r="M45" s="190"/>
      <c r="N45" s="289">
        <f>SUM(N39:N44)</f>
        <v>0</v>
      </c>
      <c r="O45" s="290"/>
      <c r="P45" s="316"/>
    </row>
    <row r="46" spans="1:16" s="191" customFormat="1" ht="19">
      <c r="A46" s="327"/>
      <c r="B46" s="328"/>
      <c r="C46" s="326"/>
      <c r="D46" s="190"/>
      <c r="E46" s="328"/>
      <c r="F46" s="324"/>
      <c r="G46" s="190"/>
      <c r="H46" s="328"/>
      <c r="I46" s="324"/>
      <c r="J46" s="190"/>
      <c r="K46" s="328"/>
      <c r="L46" s="324"/>
      <c r="M46" s="190"/>
      <c r="N46" s="328"/>
      <c r="O46" s="324"/>
      <c r="P46" s="329"/>
    </row>
    <row r="47" spans="1:16" outlineLevel="1">
      <c r="A47" s="298" t="s">
        <v>292</v>
      </c>
      <c r="B47" s="296">
        <f t="shared" ref="B47:B52" si="4">SUM(E47,H47,K47,N47)</f>
        <v>0</v>
      </c>
      <c r="C47" s="297">
        <f t="shared" ref="C47:C52" si="5">IFERROR(B47/B$54, 0)</f>
        <v>0</v>
      </c>
      <c r="E47" s="108"/>
      <c r="H47" s="108"/>
      <c r="K47" s="108"/>
      <c r="N47" s="108"/>
      <c r="O47" s="105"/>
      <c r="P47" s="313" t="s">
        <v>294</v>
      </c>
    </row>
    <row r="48" spans="1:16" outlineLevel="1">
      <c r="A48" s="298" t="s">
        <v>293</v>
      </c>
      <c r="B48" s="296">
        <f t="shared" si="4"/>
        <v>0</v>
      </c>
      <c r="C48" s="297">
        <f t="shared" si="5"/>
        <v>0</v>
      </c>
      <c r="E48" s="108"/>
      <c r="H48" s="108"/>
      <c r="K48" s="108"/>
      <c r="N48" s="108"/>
      <c r="O48" s="105"/>
      <c r="P48" s="313" t="s">
        <v>294</v>
      </c>
    </row>
    <row r="49" spans="1:19" outlineLevel="1">
      <c r="A49" s="298" t="s">
        <v>276</v>
      </c>
      <c r="B49" s="296">
        <f t="shared" si="4"/>
        <v>0</v>
      </c>
      <c r="C49" s="297">
        <f t="shared" si="5"/>
        <v>0</v>
      </c>
      <c r="E49" s="108"/>
      <c r="H49" s="108"/>
      <c r="K49" s="108"/>
      <c r="N49" s="108"/>
      <c r="O49" s="105"/>
      <c r="P49" s="313" t="s">
        <v>294</v>
      </c>
    </row>
    <row r="50" spans="1:19" outlineLevel="1">
      <c r="A50" s="298" t="s">
        <v>276</v>
      </c>
      <c r="B50" s="296">
        <f t="shared" si="4"/>
        <v>0</v>
      </c>
      <c r="C50" s="297">
        <f t="shared" si="5"/>
        <v>0</v>
      </c>
      <c r="E50" s="108"/>
      <c r="H50" s="108"/>
      <c r="K50" s="108"/>
      <c r="N50" s="108"/>
      <c r="O50" s="105"/>
      <c r="P50" s="313" t="s">
        <v>294</v>
      </c>
    </row>
    <row r="51" spans="1:19" outlineLevel="1">
      <c r="A51" s="298" t="s">
        <v>276</v>
      </c>
      <c r="B51" s="296">
        <f t="shared" si="4"/>
        <v>0</v>
      </c>
      <c r="C51" s="297">
        <f t="shared" si="5"/>
        <v>0</v>
      </c>
      <c r="E51" s="108"/>
      <c r="H51" s="108"/>
      <c r="K51" s="108"/>
      <c r="N51" s="108"/>
      <c r="O51" s="105"/>
      <c r="P51" s="313" t="s">
        <v>294</v>
      </c>
    </row>
    <row r="52" spans="1:19" outlineLevel="1">
      <c r="A52" s="298" t="s">
        <v>276</v>
      </c>
      <c r="B52" s="296">
        <f t="shared" si="4"/>
        <v>0</v>
      </c>
      <c r="C52" s="297">
        <f t="shared" si="5"/>
        <v>0</v>
      </c>
      <c r="E52" s="108"/>
      <c r="H52" s="108"/>
      <c r="K52" s="108"/>
      <c r="N52" s="108"/>
      <c r="O52" s="105"/>
      <c r="P52" s="313" t="s">
        <v>294</v>
      </c>
    </row>
    <row r="53" spans="1:19" ht="11" customHeight="1" outlineLevel="1">
      <c r="A53" s="299" t="s">
        <v>295</v>
      </c>
      <c r="B53" s="300"/>
      <c r="C53" s="301"/>
      <c r="E53" s="148"/>
      <c r="H53" s="148"/>
      <c r="K53" s="148"/>
      <c r="N53" s="148"/>
      <c r="O53" s="105"/>
      <c r="P53" s="148"/>
    </row>
    <row r="54" spans="1:19" s="191" customFormat="1" ht="19">
      <c r="A54" s="310" t="s">
        <v>296</v>
      </c>
      <c r="B54" s="311">
        <f>SUM(B47:B53)</f>
        <v>0</v>
      </c>
      <c r="C54" s="312">
        <f>IFERROR(B54/B$61, 0)</f>
        <v>0</v>
      </c>
      <c r="D54" s="190"/>
      <c r="E54" s="291">
        <f>SUM(E47:E53)</f>
        <v>0</v>
      </c>
      <c r="F54" s="317"/>
      <c r="G54" s="190"/>
      <c r="H54" s="291">
        <f>SUM(H47:H53)</f>
        <v>0</v>
      </c>
      <c r="I54" s="317"/>
      <c r="J54" s="190"/>
      <c r="K54" s="291">
        <f>SUM(K47:K53)</f>
        <v>0</v>
      </c>
      <c r="L54" s="317"/>
      <c r="M54" s="190"/>
      <c r="N54" s="291">
        <f>SUM(N47:N53)</f>
        <v>0</v>
      </c>
      <c r="O54" s="317"/>
      <c r="P54" s="314" t="s">
        <v>297</v>
      </c>
    </row>
    <row r="55" spans="1:19" s="179" customFormat="1" ht="8" customHeight="1"/>
    <row r="56" spans="1:19" s="191" customFormat="1" ht="19">
      <c r="A56" s="192" t="s">
        <v>298</v>
      </c>
      <c r="B56" s="193">
        <f>SUM(B20,B29,B37,B45,B54)</f>
        <v>0</v>
      </c>
      <c r="C56" s="194"/>
      <c r="D56" s="179"/>
      <c r="E56" s="193">
        <f>SUM(E20,E29,E37,E45,E54)</f>
        <v>0</v>
      </c>
      <c r="F56" s="195"/>
      <c r="G56" s="190"/>
      <c r="H56" s="193">
        <f>SUM(H20,H29,H37,H45,H54)</f>
        <v>0</v>
      </c>
      <c r="I56" s="195"/>
      <c r="J56" s="190"/>
      <c r="K56" s="193">
        <f>SUM(K20,K29,K37,K45,K54)</f>
        <v>0</v>
      </c>
      <c r="L56" s="195"/>
      <c r="M56" s="190"/>
      <c r="N56" s="193">
        <f>SUM(N20,N29,N37,N45,N54)</f>
        <v>0</v>
      </c>
      <c r="O56" s="190"/>
      <c r="P56" s="196"/>
    </row>
    <row r="57" spans="1:19" s="202" customFormat="1">
      <c r="A57" s="197" t="s">
        <v>299</v>
      </c>
      <c r="B57" s="198">
        <f>SUM(E57,H57,K57,N57)</f>
        <v>0</v>
      </c>
      <c r="C57" s="199"/>
      <c r="D57" s="179"/>
      <c r="E57" s="198">
        <f>-E45</f>
        <v>0</v>
      </c>
      <c r="F57" s="200"/>
      <c r="G57" s="179"/>
      <c r="H57" s="198">
        <f>-H45</f>
        <v>0</v>
      </c>
      <c r="I57" s="200"/>
      <c r="J57" s="179"/>
      <c r="K57" s="198">
        <f>-K45</f>
        <v>0</v>
      </c>
      <c r="L57" s="200"/>
      <c r="M57" s="179"/>
      <c r="N57" s="198">
        <f>-N45</f>
        <v>0</v>
      </c>
      <c r="O57" s="179"/>
      <c r="P57" s="201"/>
    </row>
    <row r="58" spans="1:19" s="191" customFormat="1" ht="19">
      <c r="A58" s="192" t="s">
        <v>300</v>
      </c>
      <c r="B58" s="193">
        <f>SUM(B56:B57)</f>
        <v>0</v>
      </c>
      <c r="C58" s="194">
        <v>0.8</v>
      </c>
      <c r="D58" s="179"/>
      <c r="E58" s="193">
        <f>SUM(E56:E57)</f>
        <v>0</v>
      </c>
      <c r="F58" s="195"/>
      <c r="G58" s="190"/>
      <c r="H58" s="193">
        <f>SUM(H56:H57)</f>
        <v>0</v>
      </c>
      <c r="I58" s="195"/>
      <c r="J58" s="190"/>
      <c r="K58" s="193">
        <f>SUM(K56:K57)</f>
        <v>0</v>
      </c>
      <c r="L58" s="195"/>
      <c r="M58" s="190"/>
      <c r="N58" s="193">
        <f>SUM(N56:N57)</f>
        <v>0</v>
      </c>
      <c r="O58" s="190"/>
      <c r="P58" s="196"/>
    </row>
    <row r="59" spans="1:19" s="179" customFormat="1" ht="5" customHeight="1">
      <c r="B59" s="203"/>
      <c r="C59" s="204"/>
      <c r="E59" s="203"/>
      <c r="F59" s="181"/>
      <c r="H59" s="203"/>
      <c r="I59" s="181"/>
      <c r="K59" s="203"/>
      <c r="L59" s="181"/>
      <c r="N59" s="203"/>
    </row>
    <row r="60" spans="1:19" s="202" customFormat="1">
      <c r="A60" s="197" t="s">
        <v>301</v>
      </c>
      <c r="B60" s="198">
        <f>B58/0.8*0.2</f>
        <v>0</v>
      </c>
      <c r="C60" s="199">
        <v>0.2</v>
      </c>
      <c r="D60" s="179"/>
      <c r="E60" s="198">
        <f>E58/0.8*0.2</f>
        <v>0</v>
      </c>
      <c r="F60" s="181"/>
      <c r="G60" s="179"/>
      <c r="H60" s="198">
        <f>H58/0.8*0.2</f>
        <v>0</v>
      </c>
      <c r="I60" s="181"/>
      <c r="J60" s="179"/>
      <c r="K60" s="198">
        <f>K58/0.8*0.2</f>
        <v>0</v>
      </c>
      <c r="L60" s="181"/>
      <c r="M60" s="179"/>
      <c r="N60" s="198">
        <f>N58/0.8*0.2</f>
        <v>0</v>
      </c>
      <c r="O60" s="179"/>
      <c r="P60" s="205"/>
    </row>
    <row r="61" spans="1:19" s="211" customFormat="1" ht="20">
      <c r="A61" s="206" t="s">
        <v>302</v>
      </c>
      <c r="B61" s="207">
        <f>SUM(B60,B58)</f>
        <v>0</v>
      </c>
      <c r="C61" s="208">
        <v>1</v>
      </c>
      <c r="D61" s="209"/>
      <c r="E61" s="207">
        <f>SUM(E60,E58)</f>
        <v>0</v>
      </c>
      <c r="F61" s="209"/>
      <c r="G61" s="209"/>
      <c r="H61" s="207">
        <f>SUM(H60,H58)</f>
        <v>0</v>
      </c>
      <c r="I61" s="209"/>
      <c r="J61" s="209"/>
      <c r="K61" s="207">
        <f>SUM(K60,K58)</f>
        <v>0</v>
      </c>
      <c r="L61" s="209"/>
      <c r="M61" s="209"/>
      <c r="N61" s="207">
        <f>SUM(N60,N58)</f>
        <v>0</v>
      </c>
      <c r="O61" s="209"/>
      <c r="P61" s="210"/>
    </row>
    <row r="63" spans="1:19" s="179" customFormat="1" ht="19" collapsed="1">
      <c r="A63" s="192" t="s">
        <v>303</v>
      </c>
      <c r="B63" s="212"/>
      <c r="C63" s="213"/>
      <c r="E63" s="203"/>
      <c r="F63" s="181"/>
      <c r="H63" s="203"/>
      <c r="I63" s="181"/>
      <c r="K63" s="203"/>
      <c r="L63" s="181"/>
      <c r="N63" s="203"/>
      <c r="R63" s="214"/>
      <c r="S63" s="215"/>
    </row>
    <row r="64" spans="1:19" s="202" customFormat="1" ht="33" customHeight="1">
      <c r="A64" s="333" t="s">
        <v>493</v>
      </c>
      <c r="B64" s="198">
        <f>SUM(B61)</f>
        <v>0</v>
      </c>
      <c r="C64" s="199">
        <v>1</v>
      </c>
      <c r="E64" s="198">
        <f>SUM(E61:E61)</f>
        <v>0</v>
      </c>
      <c r="F64" s="216">
        <v>1</v>
      </c>
      <c r="H64" s="198">
        <f>SUM(H61:H61)</f>
        <v>0</v>
      </c>
      <c r="I64" s="216">
        <v>1</v>
      </c>
      <c r="K64" s="198">
        <f>SUM(K61:K61)</f>
        <v>0</v>
      </c>
      <c r="L64" s="216">
        <v>1</v>
      </c>
      <c r="N64" s="198">
        <f>SUM(N61:N61)</f>
        <v>0</v>
      </c>
      <c r="O64" s="216">
        <v>1</v>
      </c>
    </row>
    <row r="65" spans="1:19" s="190" customFormat="1" ht="39" customHeight="1">
      <c r="A65" s="331" t="s">
        <v>491</v>
      </c>
      <c r="B65" s="217">
        <f>B64*50%</f>
        <v>0</v>
      </c>
      <c r="C65" s="218">
        <f>IFERROR(B65/B$64, 0)</f>
        <v>0</v>
      </c>
      <c r="D65" s="191"/>
      <c r="E65" s="217">
        <f>E64*50%</f>
        <v>0</v>
      </c>
      <c r="F65" s="218">
        <f>IFERROR(E65/E$64, 0)</f>
        <v>0</v>
      </c>
      <c r="G65" s="191"/>
      <c r="H65" s="217">
        <f>H64*50%</f>
        <v>0</v>
      </c>
      <c r="I65" s="218">
        <f>IFERROR(H65/H$64, 0)</f>
        <v>0</v>
      </c>
      <c r="J65" s="191"/>
      <c r="K65" s="217">
        <f>K64*50%</f>
        <v>0</v>
      </c>
      <c r="L65" s="218">
        <f>IFERROR(K65/K$64, 0)</f>
        <v>0</v>
      </c>
      <c r="M65" s="191"/>
      <c r="N65" s="217">
        <f>N64*50%</f>
        <v>0</v>
      </c>
      <c r="O65" s="218">
        <f>IFERROR(N65/N$64, 0)</f>
        <v>0</v>
      </c>
    </row>
    <row r="66" spans="1:19" s="202" customFormat="1">
      <c r="A66" s="197" t="s">
        <v>304</v>
      </c>
      <c r="B66" s="198">
        <f>B64-B65</f>
        <v>0</v>
      </c>
      <c r="C66" s="199">
        <f>IFERROR(B66/B$64, 0)</f>
        <v>0</v>
      </c>
      <c r="E66" s="198">
        <f>E64-E65</f>
        <v>0</v>
      </c>
      <c r="F66" s="216">
        <f>IFERROR(E66/E$64, 0)</f>
        <v>0</v>
      </c>
      <c r="H66" s="198">
        <f>H64-H65</f>
        <v>0</v>
      </c>
      <c r="I66" s="216">
        <f>IFERROR(H66/H$64, 0)</f>
        <v>0</v>
      </c>
      <c r="K66" s="198">
        <f>K64-K65</f>
        <v>0</v>
      </c>
      <c r="L66" s="216">
        <f>IFERROR(K66/K$64, 0)</f>
        <v>0</v>
      </c>
      <c r="N66" s="198">
        <f>N64-N65</f>
        <v>0</v>
      </c>
      <c r="O66" s="216">
        <f>IFERROR(N66/N$64, 0)</f>
        <v>0</v>
      </c>
    </row>
    <row r="67" spans="1:19">
      <c r="B67" s="95"/>
      <c r="C67" s="95"/>
      <c r="E67" s="95"/>
      <c r="H67" s="95"/>
      <c r="K67" s="95"/>
      <c r="N67" s="95"/>
      <c r="O67" s="105"/>
    </row>
    <row r="68" spans="1:19" s="179" customFormat="1" ht="19">
      <c r="A68" s="219" t="s">
        <v>305</v>
      </c>
      <c r="B68" s="220"/>
      <c r="C68" s="221"/>
      <c r="F68" s="181"/>
      <c r="I68" s="181"/>
      <c r="L68" s="181"/>
      <c r="O68" s="181"/>
    </row>
    <row r="69" spans="1:19" s="180" customFormat="1" ht="38">
      <c r="A69" s="332" t="s">
        <v>492</v>
      </c>
      <c r="B69" s="222">
        <f>SUM(B70:B71)</f>
        <v>0</v>
      </c>
      <c r="C69" s="223">
        <f>SUM(C70:C71)</f>
        <v>0</v>
      </c>
      <c r="D69" s="179"/>
      <c r="E69" s="222">
        <f>SUM(E70:E71)</f>
        <v>0</v>
      </c>
      <c r="F69" s="224">
        <f>SUM(F70:F71)</f>
        <v>0</v>
      </c>
      <c r="G69" s="179"/>
      <c r="H69" s="222">
        <f>SUM(H70:H71)</f>
        <v>0</v>
      </c>
      <c r="I69" s="224">
        <f>SUM(I70:I71)</f>
        <v>0</v>
      </c>
      <c r="J69" s="179"/>
      <c r="K69" s="222">
        <f>SUM(K70:K71)</f>
        <v>0</v>
      </c>
      <c r="L69" s="224">
        <f>SUM(L70:L71)</f>
        <v>0</v>
      </c>
      <c r="M69" s="179"/>
      <c r="N69" s="222">
        <f>SUM(N70:N71)</f>
        <v>0</v>
      </c>
      <c r="O69" s="224">
        <f>SUM(O70:O71)</f>
        <v>0</v>
      </c>
      <c r="P69" s="179"/>
      <c r="Q69" s="179"/>
      <c r="R69" s="179"/>
      <c r="S69" s="179"/>
    </row>
    <row r="70" spans="1:19" s="179" customFormat="1">
      <c r="A70" s="225" t="s">
        <v>306</v>
      </c>
      <c r="B70" s="226">
        <f>SUM(B60)</f>
        <v>0</v>
      </c>
      <c r="C70" s="227">
        <f>IFERROR(B70/B$64, 0)</f>
        <v>0</v>
      </c>
      <c r="E70" s="226">
        <f>SUM(E60:E60)</f>
        <v>0</v>
      </c>
      <c r="F70" s="228">
        <f>IFERROR(E70/E$64, 0)</f>
        <v>0</v>
      </c>
      <c r="H70" s="226">
        <f>SUM(H60:H60)</f>
        <v>0</v>
      </c>
      <c r="I70" s="228">
        <f>IFERROR(H70/H$64, 0)</f>
        <v>0</v>
      </c>
      <c r="K70" s="226">
        <f>SUM(K60:K60)</f>
        <v>0</v>
      </c>
      <c r="L70" s="228">
        <f>IFERROR(K70/K$64, 0)</f>
        <v>0</v>
      </c>
      <c r="N70" s="226">
        <f>SUM(N60:N60)</f>
        <v>0</v>
      </c>
      <c r="O70" s="228">
        <f>IFERROR(N70/N$64, 0)</f>
        <v>0</v>
      </c>
    </row>
    <row r="71" spans="1:19" s="180" customFormat="1">
      <c r="A71" s="229" t="s">
        <v>307</v>
      </c>
      <c r="B71" s="220">
        <f>B66-B70</f>
        <v>0</v>
      </c>
      <c r="C71" s="221">
        <f>IFERROR(B71/B$64, 0)</f>
        <v>0</v>
      </c>
      <c r="D71" s="179"/>
      <c r="E71" s="220">
        <f>E66-E70</f>
        <v>0</v>
      </c>
      <c r="F71" s="230">
        <f>IFERROR(E71/E$64, 0)</f>
        <v>0</v>
      </c>
      <c r="G71" s="179"/>
      <c r="H71" s="220">
        <f>H66-H70</f>
        <v>0</v>
      </c>
      <c r="I71" s="230">
        <f>IFERROR(H71/H$64, 0)</f>
        <v>0</v>
      </c>
      <c r="J71" s="179"/>
      <c r="K71" s="220">
        <f>K66-K70</f>
        <v>0</v>
      </c>
      <c r="L71" s="230">
        <f>IFERROR(K71/K$64, 0)</f>
        <v>0</v>
      </c>
      <c r="M71" s="179"/>
      <c r="N71" s="220">
        <f>N66-N70</f>
        <v>0</v>
      </c>
      <c r="O71" s="230">
        <f>IFERROR(N71/N$64, 0)</f>
        <v>0</v>
      </c>
      <c r="P71" s="179"/>
      <c r="Q71" s="179"/>
      <c r="R71" s="179"/>
      <c r="S71" s="179"/>
    </row>
    <row r="72" spans="1:19" s="118" customFormat="1" ht="11" outlineLevel="1">
      <c r="A72" s="130"/>
      <c r="B72" s="152">
        <f t="shared" ref="B72:B77" si="6">SUM(E72,H72,K72,N72)</f>
        <v>0</v>
      </c>
      <c r="E72" s="131"/>
      <c r="H72" s="131"/>
      <c r="K72" s="131"/>
      <c r="N72" s="131"/>
    </row>
    <row r="73" spans="1:19" s="118" customFormat="1" ht="11" outlineLevel="1">
      <c r="A73" s="130"/>
      <c r="B73" s="152">
        <f t="shared" si="6"/>
        <v>0</v>
      </c>
      <c r="E73" s="131"/>
      <c r="H73" s="131"/>
      <c r="K73" s="131"/>
      <c r="N73" s="131"/>
    </row>
    <row r="74" spans="1:19" s="118" customFormat="1" ht="11" outlineLevel="1">
      <c r="A74" s="130"/>
      <c r="B74" s="152">
        <f t="shared" si="6"/>
        <v>0</v>
      </c>
      <c r="E74" s="131"/>
      <c r="H74" s="131"/>
      <c r="K74" s="131"/>
      <c r="N74" s="131"/>
    </row>
    <row r="75" spans="1:19" s="118" customFormat="1" ht="11" outlineLevel="1">
      <c r="A75" s="130"/>
      <c r="B75" s="152">
        <f t="shared" si="6"/>
        <v>0</v>
      </c>
      <c r="E75" s="131"/>
      <c r="H75" s="131"/>
      <c r="K75" s="131"/>
      <c r="N75" s="131"/>
    </row>
    <row r="76" spans="1:19" s="118" customFormat="1" ht="11" outlineLevel="1">
      <c r="A76" s="130"/>
      <c r="B76" s="152">
        <f t="shared" si="6"/>
        <v>0</v>
      </c>
      <c r="E76" s="131"/>
      <c r="H76" s="131"/>
      <c r="K76" s="131"/>
      <c r="N76" s="131"/>
    </row>
    <row r="77" spans="1:19" s="118" customFormat="1" ht="11" outlineLevel="1">
      <c r="A77" s="130" t="s">
        <v>308</v>
      </c>
      <c r="B77" s="152">
        <f t="shared" si="6"/>
        <v>0</v>
      </c>
      <c r="E77" s="131"/>
      <c r="H77" s="131"/>
      <c r="K77" s="131"/>
      <c r="N77" s="131"/>
    </row>
    <row r="78" spans="1:19">
      <c r="A78" s="153" t="s">
        <v>309</v>
      </c>
      <c r="B78" s="154">
        <f>SUM(B72:B77)</f>
        <v>0</v>
      </c>
      <c r="C78" s="118"/>
      <c r="D78" s="118"/>
      <c r="E78" s="154">
        <f>SUM(E72:E77)</f>
        <v>0</v>
      </c>
      <c r="F78" s="118"/>
      <c r="G78" s="118"/>
      <c r="H78" s="154">
        <f>SUM(H72:H77)</f>
        <v>0</v>
      </c>
      <c r="I78" s="118"/>
      <c r="J78" s="118"/>
      <c r="K78" s="154">
        <f>SUM(K72:K77)</f>
        <v>0</v>
      </c>
      <c r="M78" s="118"/>
      <c r="N78" s="154">
        <f>SUM(N72:N77)</f>
        <v>0</v>
      </c>
      <c r="O78" s="118"/>
    </row>
    <row r="79" spans="1:19">
      <c r="A79" s="322"/>
      <c r="B79" s="323"/>
      <c r="C79" s="118"/>
      <c r="D79" s="118"/>
      <c r="E79" s="323"/>
      <c r="F79" s="118"/>
      <c r="G79" s="118"/>
      <c r="H79" s="323"/>
      <c r="I79" s="118"/>
      <c r="J79" s="118"/>
      <c r="K79" s="323"/>
      <c r="M79" s="118"/>
      <c r="N79" s="323"/>
      <c r="O79" s="118"/>
    </row>
    <row r="80" spans="1:19" s="118" customFormat="1" ht="11" outlineLevel="1">
      <c r="A80" s="155"/>
      <c r="B80" s="152">
        <f t="shared" ref="B80:B85" si="7">SUM(E80,H80,K80,N80)</f>
        <v>0</v>
      </c>
      <c r="E80" s="156"/>
      <c r="H80" s="156"/>
      <c r="K80" s="156"/>
      <c r="N80" s="156"/>
    </row>
    <row r="81" spans="1:19" s="118" customFormat="1" ht="11" outlineLevel="1">
      <c r="A81" s="155"/>
      <c r="B81" s="152">
        <f t="shared" si="7"/>
        <v>0</v>
      </c>
      <c r="E81" s="156"/>
      <c r="H81" s="156"/>
      <c r="K81" s="156"/>
      <c r="N81" s="156"/>
    </row>
    <row r="82" spans="1:19" s="118" customFormat="1" ht="11" outlineLevel="1">
      <c r="A82" s="155"/>
      <c r="B82" s="152">
        <f t="shared" si="7"/>
        <v>0</v>
      </c>
      <c r="E82" s="156"/>
      <c r="H82" s="156"/>
      <c r="K82" s="156"/>
      <c r="N82" s="156"/>
    </row>
    <row r="83" spans="1:19" s="118" customFormat="1" ht="11" outlineLevel="1">
      <c r="A83" s="155"/>
      <c r="B83" s="152">
        <f t="shared" si="7"/>
        <v>0</v>
      </c>
      <c r="E83" s="156"/>
      <c r="H83" s="156"/>
      <c r="K83" s="156"/>
      <c r="N83" s="156"/>
    </row>
    <row r="84" spans="1:19" s="118" customFormat="1" ht="11" outlineLevel="1">
      <c r="A84" s="155"/>
      <c r="B84" s="152">
        <f t="shared" si="7"/>
        <v>0</v>
      </c>
      <c r="E84" s="156"/>
      <c r="H84" s="156"/>
      <c r="K84" s="156"/>
      <c r="N84" s="156"/>
    </row>
    <row r="85" spans="1:19" s="118" customFormat="1" ht="11" outlineLevel="1">
      <c r="A85" s="155" t="s">
        <v>310</v>
      </c>
      <c r="B85" s="152">
        <f t="shared" si="7"/>
        <v>0</v>
      </c>
      <c r="E85" s="156"/>
      <c r="H85" s="156"/>
      <c r="K85" s="156"/>
      <c r="N85" s="156"/>
    </row>
    <row r="86" spans="1:19">
      <c r="A86" s="157" t="s">
        <v>311</v>
      </c>
      <c r="B86" s="158">
        <f>SUM(B80:B85)</f>
        <v>0</v>
      </c>
      <c r="C86" s="118"/>
      <c r="D86" s="118"/>
      <c r="E86" s="158">
        <f>SUM(E80:E85)</f>
        <v>0</v>
      </c>
      <c r="F86" s="118"/>
      <c r="G86" s="118"/>
      <c r="H86" s="158">
        <f>SUM(H80:H85)</f>
        <v>0</v>
      </c>
      <c r="I86" s="118"/>
      <c r="J86" s="118"/>
      <c r="K86" s="158">
        <f>SUM(K80:K85)</f>
        <v>0</v>
      </c>
      <c r="M86" s="118"/>
      <c r="N86" s="158">
        <f>SUM(N80:N85)</f>
        <v>0</v>
      </c>
      <c r="O86" s="118"/>
    </row>
    <row r="87" spans="1:19">
      <c r="A87" s="322"/>
      <c r="B87" s="323"/>
      <c r="C87" s="118"/>
      <c r="D87" s="118"/>
      <c r="E87" s="323"/>
      <c r="F87" s="118"/>
      <c r="G87" s="118"/>
      <c r="H87" s="323"/>
      <c r="I87" s="118"/>
      <c r="J87" s="118"/>
      <c r="K87" s="323"/>
      <c r="M87" s="118"/>
      <c r="N87" s="323"/>
      <c r="O87" s="118"/>
    </row>
    <row r="88" spans="1:19" s="118" customFormat="1" ht="11" outlineLevel="1">
      <c r="A88" s="130"/>
      <c r="B88" s="152">
        <f t="shared" ref="B88:B93" si="8">SUM(E88,H88,K88,N88)</f>
        <v>0</v>
      </c>
      <c r="E88" s="131"/>
      <c r="H88" s="131"/>
      <c r="K88" s="131"/>
      <c r="N88" s="131"/>
    </row>
    <row r="89" spans="1:19" s="118" customFormat="1" ht="11" outlineLevel="1">
      <c r="A89" s="130"/>
      <c r="B89" s="152">
        <f t="shared" si="8"/>
        <v>0</v>
      </c>
      <c r="E89" s="131"/>
      <c r="H89" s="131"/>
      <c r="K89" s="131"/>
      <c r="N89" s="131"/>
    </row>
    <row r="90" spans="1:19" s="118" customFormat="1" ht="11" outlineLevel="1">
      <c r="A90" s="130"/>
      <c r="B90" s="152">
        <f t="shared" si="8"/>
        <v>0</v>
      </c>
      <c r="E90" s="131"/>
      <c r="H90" s="131"/>
      <c r="K90" s="131"/>
      <c r="N90" s="131"/>
    </row>
    <row r="91" spans="1:19" s="118" customFormat="1" ht="11" outlineLevel="1">
      <c r="A91" s="130"/>
      <c r="B91" s="152">
        <f t="shared" si="8"/>
        <v>0</v>
      </c>
      <c r="E91" s="131"/>
      <c r="H91" s="131"/>
      <c r="K91" s="131"/>
      <c r="N91" s="131"/>
    </row>
    <row r="92" spans="1:19" s="118" customFormat="1" ht="11" outlineLevel="1">
      <c r="A92" s="130"/>
      <c r="B92" s="152">
        <f t="shared" si="8"/>
        <v>0</v>
      </c>
      <c r="E92" s="131"/>
      <c r="H92" s="131"/>
      <c r="K92" s="131"/>
      <c r="N92" s="131"/>
    </row>
    <row r="93" spans="1:19" s="118" customFormat="1" ht="11" outlineLevel="1">
      <c r="A93" s="130" t="s">
        <v>312</v>
      </c>
      <c r="B93" s="152">
        <f t="shared" si="8"/>
        <v>0</v>
      </c>
      <c r="E93" s="131"/>
      <c r="H93" s="131"/>
      <c r="K93" s="131"/>
      <c r="N93" s="131"/>
    </row>
    <row r="94" spans="1:19">
      <c r="A94" s="153" t="s">
        <v>313</v>
      </c>
      <c r="B94" s="154">
        <f>SUM(B88:B93)</f>
        <v>0</v>
      </c>
      <c r="C94" s="118"/>
      <c r="D94" s="118"/>
      <c r="E94" s="154">
        <f>SUM(E88:E93)</f>
        <v>0</v>
      </c>
      <c r="F94" s="118"/>
      <c r="G94" s="118"/>
      <c r="H94" s="154">
        <f>SUM(H88:H93)</f>
        <v>0</v>
      </c>
      <c r="I94" s="118"/>
      <c r="J94" s="118"/>
      <c r="K94" s="154">
        <f>SUM(K88:K93)</f>
        <v>0</v>
      </c>
      <c r="M94" s="118"/>
      <c r="N94" s="154">
        <f>SUM(N88:N93)</f>
        <v>0</v>
      </c>
      <c r="O94" s="118"/>
    </row>
    <row r="95" spans="1:19" s="233" customFormat="1" ht="19">
      <c r="A95" s="192" t="s">
        <v>314</v>
      </c>
      <c r="B95" s="231">
        <f>SUM(B78,B86,B94)</f>
        <v>0</v>
      </c>
      <c r="C95" s="232">
        <f>IFERROR(B95/B$71, 0)</f>
        <v>0</v>
      </c>
      <c r="D95" s="190"/>
      <c r="E95" s="231">
        <f>SUM(E78,E86,E94)</f>
        <v>0</v>
      </c>
      <c r="F95" s="232">
        <f>IFERROR(E95/E$71, 0)</f>
        <v>0</v>
      </c>
      <c r="G95" s="190"/>
      <c r="H95" s="231">
        <f>SUM(H78,H86,H94)</f>
        <v>0</v>
      </c>
      <c r="I95" s="232">
        <f>IFERROR(H95/H$71, 0)</f>
        <v>0</v>
      </c>
      <c r="J95" s="190"/>
      <c r="K95" s="231">
        <f>SUM(K78,K86,K94)</f>
        <v>0</v>
      </c>
      <c r="L95" s="232">
        <f>IFERROR(K95/K$71, 0)</f>
        <v>0</v>
      </c>
      <c r="M95" s="190"/>
      <c r="N95" s="231">
        <f>SUM(N78,N86,N94)</f>
        <v>0</v>
      </c>
      <c r="O95" s="232">
        <f>IFERROR(N95/N$71, 0)</f>
        <v>0</v>
      </c>
      <c r="P95" s="190"/>
      <c r="Q95" s="190"/>
      <c r="R95" s="190"/>
      <c r="S95" s="190"/>
    </row>
    <row r="96" spans="1:19" s="233" customFormat="1" ht="19">
      <c r="A96" s="192" t="s">
        <v>599</v>
      </c>
      <c r="B96" s="231">
        <f>B71-B95</f>
        <v>0</v>
      </c>
      <c r="C96" s="232">
        <f>IFERROR(B96/B$71, 0)</f>
        <v>0</v>
      </c>
      <c r="D96" s="190"/>
      <c r="E96" s="231">
        <f>E71-E95</f>
        <v>0</v>
      </c>
      <c r="F96" s="232">
        <f>IFERROR(E96/E$71, 0)</f>
        <v>0</v>
      </c>
      <c r="G96" s="190"/>
      <c r="H96" s="231">
        <f>H71-H95</f>
        <v>0</v>
      </c>
      <c r="I96" s="232">
        <f>IFERROR(H96/H$71, 0)</f>
        <v>0</v>
      </c>
      <c r="J96" s="190"/>
      <c r="K96" s="231">
        <f>K71-K95</f>
        <v>0</v>
      </c>
      <c r="L96" s="232">
        <f>IFERROR(K96/K$71, 0)</f>
        <v>0</v>
      </c>
      <c r="M96" s="190"/>
      <c r="N96" s="231">
        <f>N71-N95</f>
        <v>0</v>
      </c>
      <c r="O96" s="232">
        <f>IFERROR(N96/N$71, 0)</f>
        <v>0</v>
      </c>
      <c r="P96" s="190"/>
      <c r="Q96" s="190"/>
      <c r="R96" s="190"/>
      <c r="S96" s="190"/>
    </row>
  </sheetData>
  <sheetProtection sheet="1" insertColumns="0" insertRows="0"/>
  <mergeCells count="5">
    <mergeCell ref="P9:P10"/>
    <mergeCell ref="D9:D10"/>
    <mergeCell ref="G9:G10"/>
    <mergeCell ref="J9:J10"/>
    <mergeCell ref="M9:M10"/>
  </mergeCells>
  <pageMargins left="0.7" right="0.7" top="0.78740157499999996" bottom="0.78740157499999996" header="0.3" footer="0.3"/>
  <pageSetup paperSize="9" scale="55" fitToHeight="0" orientation="landscape" r:id="rId1"/>
  <headerFooter>
    <oddFooter>&amp;R&amp;"Calibri,Standard"&amp;K000000last amendment: 17.05.2023 / ds
printed: &amp;D</oddFooter>
  </headerFooter>
  <ignoredErrors>
    <ignoredError sqref="B76:B77 B84:B85 B92:B93 B72 B80:B82 B88:B90" unlockedFormula="1"/>
    <ignoredError sqref="B86" formula="1"/>
  </ignoredError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L76"/>
  <sheetViews>
    <sheetView tabSelected="1" zoomScale="111" zoomScaleNormal="110" workbookViewId="0">
      <selection activeCell="D4" sqref="D4"/>
    </sheetView>
  </sheetViews>
  <sheetFormatPr baseColWidth="10" defaultColWidth="10.83203125" defaultRowHeight="16"/>
  <cols>
    <col min="1" max="1" width="8.1640625" style="95" customWidth="1"/>
    <col min="2" max="2" width="21.6640625" style="95" customWidth="1"/>
    <col min="3" max="3" width="40.5" style="95" customWidth="1"/>
    <col min="4" max="4" width="12.83203125" style="95" customWidth="1"/>
    <col min="5" max="5" width="8.5" style="95" bestFit="1" customWidth="1"/>
    <col min="6" max="6" width="7.83203125" style="95" bestFit="1" customWidth="1"/>
    <col min="7" max="7" width="12" style="95" customWidth="1"/>
    <col min="8" max="8" width="15" style="95" customWidth="1"/>
    <col min="9" max="9" width="44" style="95" bestFit="1" customWidth="1"/>
    <col min="10" max="16384" width="10.83203125" style="95"/>
  </cols>
  <sheetData>
    <row r="1" spans="1:9">
      <c r="C1" s="235" t="s">
        <v>179</v>
      </c>
      <c r="D1" s="236">
        <f>IFERROR('DIZH Budget Calculation'!A4, "noch ausfüllen")</f>
        <v>0</v>
      </c>
      <c r="E1" s="237"/>
      <c r="F1" s="237"/>
      <c r="G1" s="237"/>
      <c r="H1" s="237"/>
    </row>
    <row r="2" spans="1:9">
      <c r="C2" s="235" t="s">
        <v>183</v>
      </c>
      <c r="D2" s="236">
        <f>IFERROR('DIZH Budget Calculation'!A5, "noch ausfüllen")</f>
        <v>0</v>
      </c>
      <c r="E2" s="237"/>
      <c r="F2" s="237"/>
      <c r="G2" s="237"/>
      <c r="H2" s="237"/>
    </row>
    <row r="3" spans="1:9">
      <c r="C3" s="235" t="s">
        <v>187</v>
      </c>
      <c r="D3" s="236">
        <f>IFERROR('DIZH Budget Calculation'!A6, "noch ausfüllen")</f>
        <v>0</v>
      </c>
      <c r="E3" s="237"/>
      <c r="F3" s="237"/>
      <c r="G3" s="237"/>
      <c r="H3" s="237"/>
    </row>
    <row r="4" spans="1:9">
      <c r="C4" s="235" t="s">
        <v>185</v>
      </c>
      <c r="D4" s="236"/>
      <c r="E4" s="237"/>
      <c r="F4" s="237"/>
      <c r="G4" s="237"/>
      <c r="H4" s="237"/>
    </row>
    <row r="6" spans="1:9" s="179" customFormat="1">
      <c r="A6" s="256" t="s">
        <v>315</v>
      </c>
      <c r="I6" s="346"/>
    </row>
    <row r="7" spans="1:9" s="179" customFormat="1">
      <c r="A7" s="256" t="s">
        <v>316</v>
      </c>
      <c r="I7" s="346"/>
    </row>
    <row r="8" spans="1:9" s="179" customFormat="1">
      <c r="A8" s="256" t="s">
        <v>317</v>
      </c>
    </row>
    <row r="9" spans="1:9" s="179" customFormat="1">
      <c r="A9" s="256" t="s">
        <v>318</v>
      </c>
    </row>
    <row r="10" spans="1:9">
      <c r="I10" s="341"/>
    </row>
    <row r="11" spans="1:9" s="259" customFormat="1" ht="33" customHeight="1">
      <c r="A11" s="257" t="s">
        <v>319</v>
      </c>
      <c r="B11" s="257" t="s">
        <v>320</v>
      </c>
      <c r="C11" s="257" t="s">
        <v>321</v>
      </c>
      <c r="D11" s="257" t="s">
        <v>322</v>
      </c>
      <c r="E11" s="258" t="s">
        <v>323</v>
      </c>
      <c r="F11" s="258" t="s">
        <v>324</v>
      </c>
      <c r="G11" s="258" t="s">
        <v>325</v>
      </c>
      <c r="H11" s="258" t="s">
        <v>546</v>
      </c>
    </row>
    <row r="12" spans="1:9" s="179" customFormat="1">
      <c r="A12" s="260" t="s">
        <v>269</v>
      </c>
      <c r="B12" s="260"/>
      <c r="C12" s="261"/>
      <c r="D12" s="260"/>
      <c r="E12" s="262"/>
      <c r="F12" s="260"/>
      <c r="G12" s="263">
        <f>IFERROR(VLOOKUP(C12,UZH_Personal_2025!A$4:L$12, 5,FALSE),)</f>
        <v>0</v>
      </c>
      <c r="H12" s="264">
        <f t="shared" ref="H12:H23" si="0">G12*E12*F12/12</f>
        <v>0</v>
      </c>
      <c r="I12" s="234" t="s">
        <v>326</v>
      </c>
    </row>
    <row r="13" spans="1:9" s="179" customFormat="1">
      <c r="A13" s="260" t="s">
        <v>269</v>
      </c>
      <c r="B13" s="265"/>
      <c r="C13" s="261"/>
      <c r="D13" s="265"/>
      <c r="E13" s="262"/>
      <c r="F13" s="260"/>
      <c r="G13" s="263">
        <f>IFERROR(VLOOKUP(C13,UZH_Personal_2025!A$4:L$12, 5,FALSE),)</f>
        <v>0</v>
      </c>
      <c r="H13" s="264">
        <f t="shared" si="0"/>
        <v>0</v>
      </c>
      <c r="I13" s="234" t="s">
        <v>326</v>
      </c>
    </row>
    <row r="14" spans="1:9" s="179" customFormat="1">
      <c r="A14" s="260" t="s">
        <v>269</v>
      </c>
      <c r="B14" s="265"/>
      <c r="C14" s="261"/>
      <c r="D14" s="265"/>
      <c r="E14" s="262"/>
      <c r="F14" s="260"/>
      <c r="G14" s="263">
        <f>IFERROR(VLOOKUP(C14,UZH_Personal_2025!A$4:L$12, 5,FALSE),)</f>
        <v>0</v>
      </c>
      <c r="H14" s="264">
        <f t="shared" si="0"/>
        <v>0</v>
      </c>
      <c r="I14" s="234" t="s">
        <v>326</v>
      </c>
    </row>
    <row r="15" spans="1:9" s="179" customFormat="1">
      <c r="A15" s="260" t="s">
        <v>269</v>
      </c>
      <c r="B15" s="265"/>
      <c r="C15" s="261"/>
      <c r="D15" s="265"/>
      <c r="E15" s="262"/>
      <c r="F15" s="260"/>
      <c r="G15" s="263">
        <f>IFERROR(VLOOKUP(C15,UZH_Personal_2025!A$4:L$12, 5,FALSE),)</f>
        <v>0</v>
      </c>
      <c r="H15" s="264">
        <f t="shared" si="0"/>
        <v>0</v>
      </c>
      <c r="I15" s="234" t="s">
        <v>326</v>
      </c>
    </row>
    <row r="16" spans="1:9" s="179" customFormat="1">
      <c r="A16" s="260" t="s">
        <v>269</v>
      </c>
      <c r="B16" s="265"/>
      <c r="C16" s="261"/>
      <c r="D16" s="265"/>
      <c r="E16" s="262"/>
      <c r="F16" s="260"/>
      <c r="G16" s="263">
        <f>IFERROR(VLOOKUP(C16,UZH_Personal_2025!A$4:L$12, 5,FALSE),)</f>
        <v>0</v>
      </c>
      <c r="H16" s="264">
        <f t="shared" si="0"/>
        <v>0</v>
      </c>
      <c r="I16" s="234" t="s">
        <v>326</v>
      </c>
    </row>
    <row r="17" spans="1:12" s="179" customFormat="1">
      <c r="A17" s="260" t="s">
        <v>269</v>
      </c>
      <c r="B17" s="265"/>
      <c r="C17" s="261"/>
      <c r="D17" s="265"/>
      <c r="E17" s="262"/>
      <c r="F17" s="260"/>
      <c r="G17" s="263">
        <f>IFERROR(VLOOKUP(C17,UZH_Personal_2025!A$4:L$12, 5,FALSE),)</f>
        <v>0</v>
      </c>
      <c r="H17" s="264">
        <f t="shared" si="0"/>
        <v>0</v>
      </c>
      <c r="I17" s="234" t="s">
        <v>326</v>
      </c>
    </row>
    <row r="18" spans="1:12" s="179" customFormat="1">
      <c r="A18" s="260" t="s">
        <v>269</v>
      </c>
      <c r="B18" s="265"/>
      <c r="C18" s="261"/>
      <c r="D18" s="265"/>
      <c r="E18" s="262"/>
      <c r="F18" s="260"/>
      <c r="G18" s="266"/>
      <c r="H18" s="264">
        <f t="shared" si="0"/>
        <v>0</v>
      </c>
      <c r="I18" s="234" t="s">
        <v>327</v>
      </c>
    </row>
    <row r="19" spans="1:12" s="179" customFormat="1">
      <c r="A19" s="260" t="s">
        <v>269</v>
      </c>
      <c r="B19" s="265"/>
      <c r="C19" s="261"/>
      <c r="D19" s="265"/>
      <c r="E19" s="262"/>
      <c r="F19" s="260"/>
      <c r="G19" s="266"/>
      <c r="H19" s="264">
        <f>G19*E19*F19/12</f>
        <v>0</v>
      </c>
      <c r="I19" s="234" t="s">
        <v>327</v>
      </c>
    </row>
    <row r="20" spans="1:12" s="179" customFormat="1">
      <c r="A20" s="260" t="s">
        <v>269</v>
      </c>
      <c r="B20" s="265"/>
      <c r="C20" s="261"/>
      <c r="D20" s="265"/>
      <c r="E20" s="262"/>
      <c r="F20" s="260"/>
      <c r="G20" s="266"/>
      <c r="H20" s="264">
        <f t="shared" si="0"/>
        <v>0</v>
      </c>
      <c r="I20" s="234" t="s">
        <v>327</v>
      </c>
    </row>
    <row r="21" spans="1:12" s="179" customFormat="1">
      <c r="A21" s="260" t="s">
        <v>269</v>
      </c>
      <c r="B21" s="265"/>
      <c r="C21" s="261"/>
      <c r="D21" s="265"/>
      <c r="E21" s="262"/>
      <c r="F21" s="260"/>
      <c r="G21" s="266"/>
      <c r="H21" s="264">
        <f>G21*E21*F21/12</f>
        <v>0</v>
      </c>
      <c r="I21" s="234" t="s">
        <v>327</v>
      </c>
    </row>
    <row r="22" spans="1:12" s="179" customFormat="1">
      <c r="A22" s="260" t="s">
        <v>269</v>
      </c>
      <c r="B22" s="265"/>
      <c r="C22" s="261"/>
      <c r="D22" s="265"/>
      <c r="E22" s="262"/>
      <c r="F22" s="260"/>
      <c r="G22" s="266"/>
      <c r="H22" s="264">
        <f t="shared" si="0"/>
        <v>0</v>
      </c>
      <c r="I22" s="234" t="s">
        <v>327</v>
      </c>
    </row>
    <row r="23" spans="1:12" s="179" customFormat="1">
      <c r="A23" s="260" t="s">
        <v>269</v>
      </c>
      <c r="B23" s="265"/>
      <c r="C23" s="261"/>
      <c r="D23" s="265"/>
      <c r="E23" s="262"/>
      <c r="F23" s="260"/>
      <c r="G23" s="266"/>
      <c r="H23" s="264">
        <f t="shared" si="0"/>
        <v>0</v>
      </c>
      <c r="I23" s="234" t="s">
        <v>327</v>
      </c>
    </row>
    <row r="24" spans="1:12" s="179" customFormat="1" ht="11" customHeight="1">
      <c r="A24" s="267" t="s">
        <v>328</v>
      </c>
    </row>
    <row r="25" spans="1:12" s="191" customFormat="1" ht="19">
      <c r="A25" s="252" t="s">
        <v>329</v>
      </c>
      <c r="B25" s="253"/>
      <c r="C25" s="252"/>
      <c r="D25" s="253"/>
      <c r="E25" s="254"/>
      <c r="F25" s="252"/>
      <c r="G25" s="255"/>
      <c r="H25" s="255">
        <f>SUM(H12:H24)</f>
        <v>0</v>
      </c>
    </row>
    <row r="27" spans="1:12">
      <c r="I27" s="341"/>
      <c r="L27" s="95">
        <v>6</v>
      </c>
    </row>
    <row r="28" spans="1:12" s="259" customFormat="1" ht="33" customHeight="1">
      <c r="A28" s="257" t="s">
        <v>319</v>
      </c>
      <c r="B28" s="257" t="s">
        <v>320</v>
      </c>
      <c r="C28" s="257" t="s">
        <v>321</v>
      </c>
      <c r="D28" s="257" t="s">
        <v>322</v>
      </c>
      <c r="E28" s="349" t="s">
        <v>511</v>
      </c>
      <c r="F28" s="350"/>
      <c r="G28" s="258" t="s">
        <v>330</v>
      </c>
      <c r="H28" s="258" t="s">
        <v>546</v>
      </c>
    </row>
    <row r="29" spans="1:12" s="179" customFormat="1">
      <c r="A29" s="260" t="s">
        <v>262</v>
      </c>
      <c r="B29" s="260"/>
      <c r="C29" s="268"/>
      <c r="D29" s="260"/>
      <c r="E29" s="347"/>
      <c r="F29" s="348"/>
      <c r="G29" s="269">
        <f>IFERROR(VLOOKUP(C29,ZHAW_Personal!A$4:D$8, 2,FALSE),)</f>
        <v>0</v>
      </c>
      <c r="H29" s="264">
        <f>G29*E29</f>
        <v>0</v>
      </c>
      <c r="I29" s="234" t="s">
        <v>326</v>
      </c>
    </row>
    <row r="30" spans="1:12" s="179" customFormat="1">
      <c r="A30" s="260" t="s">
        <v>262</v>
      </c>
      <c r="B30" s="265"/>
      <c r="C30" s="268"/>
      <c r="D30" s="265"/>
      <c r="E30" s="347"/>
      <c r="F30" s="348"/>
      <c r="G30" s="269">
        <f>IFERROR(VLOOKUP(C30,ZHAW_Personal!A$4:D$8, 2,FALSE),)</f>
        <v>0</v>
      </c>
      <c r="H30" s="264">
        <f t="shared" ref="H30:H40" si="1">G30*E30</f>
        <v>0</v>
      </c>
      <c r="I30" s="234" t="s">
        <v>326</v>
      </c>
    </row>
    <row r="31" spans="1:12" s="179" customFormat="1">
      <c r="A31" s="260" t="s">
        <v>262</v>
      </c>
      <c r="B31" s="265"/>
      <c r="C31" s="268"/>
      <c r="D31" s="265"/>
      <c r="E31" s="347"/>
      <c r="F31" s="348"/>
      <c r="G31" s="269">
        <f>IFERROR(VLOOKUP(C31,ZHAW_Personal!A$4:D$8, 2,FALSE),)</f>
        <v>0</v>
      </c>
      <c r="H31" s="264">
        <f t="shared" si="1"/>
        <v>0</v>
      </c>
      <c r="I31" s="234" t="s">
        <v>326</v>
      </c>
    </row>
    <row r="32" spans="1:12" s="179" customFormat="1">
      <c r="A32" s="260" t="s">
        <v>262</v>
      </c>
      <c r="B32" s="265"/>
      <c r="C32" s="268"/>
      <c r="D32" s="265"/>
      <c r="E32" s="347"/>
      <c r="F32" s="348"/>
      <c r="G32" s="269">
        <f>IFERROR(VLOOKUP(C32,ZHAW_Personal!A$4:D$8, 2,FALSE),)</f>
        <v>0</v>
      </c>
      <c r="H32" s="264">
        <f t="shared" si="1"/>
        <v>0</v>
      </c>
      <c r="I32" s="234" t="s">
        <v>326</v>
      </c>
    </row>
    <row r="33" spans="1:9" s="179" customFormat="1">
      <c r="A33" s="260" t="s">
        <v>262</v>
      </c>
      <c r="B33" s="265"/>
      <c r="C33" s="268"/>
      <c r="D33" s="265"/>
      <c r="E33" s="347"/>
      <c r="F33" s="348"/>
      <c r="G33" s="269">
        <f>IFERROR(VLOOKUP(C33,ZHAW_Personal!A$4:D$8, 2,FALSE),)</f>
        <v>0</v>
      </c>
      <c r="H33" s="264">
        <f t="shared" si="1"/>
        <v>0</v>
      </c>
      <c r="I33" s="234" t="s">
        <v>326</v>
      </c>
    </row>
    <row r="34" spans="1:9" s="179" customFormat="1">
      <c r="A34" s="260" t="s">
        <v>262</v>
      </c>
      <c r="B34" s="265"/>
      <c r="C34" s="268"/>
      <c r="D34" s="265"/>
      <c r="E34" s="347"/>
      <c r="F34" s="348"/>
      <c r="G34" s="269">
        <f>IFERROR(VLOOKUP(C34,ZHAW_Personal!A$4:D$8, 2,FALSE),)</f>
        <v>0</v>
      </c>
      <c r="H34" s="264">
        <f t="shared" si="1"/>
        <v>0</v>
      </c>
      <c r="I34" s="234" t="s">
        <v>326</v>
      </c>
    </row>
    <row r="35" spans="1:9" s="179" customFormat="1">
      <c r="A35" s="260" t="s">
        <v>262</v>
      </c>
      <c r="B35" s="265"/>
      <c r="C35" s="268"/>
      <c r="D35" s="265"/>
      <c r="E35" s="347"/>
      <c r="F35" s="348"/>
      <c r="G35" s="266"/>
      <c r="H35" s="264">
        <f t="shared" si="1"/>
        <v>0</v>
      </c>
      <c r="I35" s="234" t="s">
        <v>327</v>
      </c>
    </row>
    <row r="36" spans="1:9" s="179" customFormat="1">
      <c r="A36" s="260" t="s">
        <v>262</v>
      </c>
      <c r="B36" s="265"/>
      <c r="C36" s="268"/>
      <c r="D36" s="265"/>
      <c r="E36" s="347"/>
      <c r="F36" s="348"/>
      <c r="G36" s="266"/>
      <c r="H36" s="264">
        <f t="shared" si="1"/>
        <v>0</v>
      </c>
      <c r="I36" s="234" t="s">
        <v>327</v>
      </c>
    </row>
    <row r="37" spans="1:9" s="179" customFormat="1">
      <c r="A37" s="260" t="s">
        <v>262</v>
      </c>
      <c r="B37" s="265"/>
      <c r="C37" s="268"/>
      <c r="D37" s="265"/>
      <c r="E37" s="347"/>
      <c r="F37" s="348"/>
      <c r="G37" s="266"/>
      <c r="H37" s="264">
        <f t="shared" si="1"/>
        <v>0</v>
      </c>
      <c r="I37" s="234" t="s">
        <v>327</v>
      </c>
    </row>
    <row r="38" spans="1:9" s="179" customFormat="1">
      <c r="A38" s="260" t="s">
        <v>262</v>
      </c>
      <c r="B38" s="265"/>
      <c r="C38" s="268"/>
      <c r="D38" s="265"/>
      <c r="E38" s="347"/>
      <c r="F38" s="348"/>
      <c r="G38" s="266"/>
      <c r="H38" s="264">
        <f t="shared" si="1"/>
        <v>0</v>
      </c>
      <c r="I38" s="234" t="s">
        <v>327</v>
      </c>
    </row>
    <row r="39" spans="1:9" s="179" customFormat="1">
      <c r="A39" s="260" t="s">
        <v>262</v>
      </c>
      <c r="B39" s="265"/>
      <c r="C39" s="268"/>
      <c r="D39" s="265"/>
      <c r="E39" s="347"/>
      <c r="F39" s="348"/>
      <c r="G39" s="266"/>
      <c r="H39" s="264">
        <f t="shared" si="1"/>
        <v>0</v>
      </c>
      <c r="I39" s="234" t="s">
        <v>327</v>
      </c>
    </row>
    <row r="40" spans="1:9" s="179" customFormat="1">
      <c r="A40" s="260" t="s">
        <v>262</v>
      </c>
      <c r="B40" s="265"/>
      <c r="C40" s="268"/>
      <c r="D40" s="265"/>
      <c r="E40" s="347"/>
      <c r="F40" s="348"/>
      <c r="G40" s="266"/>
      <c r="H40" s="264">
        <f t="shared" si="1"/>
        <v>0</v>
      </c>
      <c r="I40" s="234" t="s">
        <v>327</v>
      </c>
    </row>
    <row r="41" spans="1:9" s="179" customFormat="1" ht="11" customHeight="1">
      <c r="A41" s="267" t="s">
        <v>331</v>
      </c>
    </row>
    <row r="42" spans="1:9" s="191" customFormat="1" ht="19">
      <c r="A42" s="252" t="s">
        <v>332</v>
      </c>
      <c r="B42" s="253"/>
      <c r="C42" s="252"/>
      <c r="D42" s="253"/>
      <c r="E42" s="254"/>
      <c r="F42" s="252"/>
      <c r="G42" s="255"/>
      <c r="H42" s="255">
        <f>SUM(H29:H41)</f>
        <v>0</v>
      </c>
    </row>
    <row r="44" spans="1:9">
      <c r="I44" s="341"/>
    </row>
    <row r="45" spans="1:9" s="259" customFormat="1" ht="33" customHeight="1">
      <c r="A45" s="257" t="s">
        <v>319</v>
      </c>
      <c r="B45" s="257" t="s">
        <v>320</v>
      </c>
      <c r="C45" s="257" t="s">
        <v>321</v>
      </c>
      <c r="D45" s="257" t="s">
        <v>322</v>
      </c>
      <c r="E45" s="258" t="s">
        <v>323</v>
      </c>
      <c r="F45" s="258" t="s">
        <v>324</v>
      </c>
      <c r="G45" s="258" t="s">
        <v>325</v>
      </c>
      <c r="H45" s="258" t="s">
        <v>546</v>
      </c>
    </row>
    <row r="46" spans="1:9" s="179" customFormat="1">
      <c r="A46" s="260" t="s">
        <v>263</v>
      </c>
      <c r="B46" s="260"/>
      <c r="C46" s="268"/>
      <c r="D46" s="260"/>
      <c r="E46" s="262"/>
      <c r="F46" s="260"/>
      <c r="G46" s="263">
        <f>IFERROR(VLOOKUP(C46,ZHDK_Personal_2024!A$4:F$18, 4,FALSE),)</f>
        <v>0</v>
      </c>
      <c r="H46" s="264">
        <f t="shared" ref="H46:H57" si="2">G46*E46*F46/12</f>
        <v>0</v>
      </c>
      <c r="I46" s="234" t="s">
        <v>326</v>
      </c>
    </row>
    <row r="47" spans="1:9" s="179" customFormat="1">
      <c r="A47" s="260" t="s">
        <v>263</v>
      </c>
      <c r="B47" s="265"/>
      <c r="C47" s="268"/>
      <c r="D47" s="265"/>
      <c r="E47" s="262"/>
      <c r="F47" s="260"/>
      <c r="G47" s="263">
        <f>IFERROR(VLOOKUP(C47,ZHDK_Personal_2024!A$4:F$18, 4,FALSE),)</f>
        <v>0</v>
      </c>
      <c r="H47" s="264">
        <f t="shared" si="2"/>
        <v>0</v>
      </c>
      <c r="I47" s="234" t="s">
        <v>326</v>
      </c>
    </row>
    <row r="48" spans="1:9" s="179" customFormat="1">
      <c r="A48" s="260" t="s">
        <v>263</v>
      </c>
      <c r="B48" s="265"/>
      <c r="C48" s="268"/>
      <c r="D48" s="265"/>
      <c r="E48" s="262"/>
      <c r="F48" s="260"/>
      <c r="G48" s="263">
        <f>IFERROR(VLOOKUP(C48,ZHDK_Personal_2024!A$4:F$18, 4,FALSE),)</f>
        <v>0</v>
      </c>
      <c r="H48" s="264">
        <f t="shared" si="2"/>
        <v>0</v>
      </c>
      <c r="I48" s="234" t="s">
        <v>326</v>
      </c>
    </row>
    <row r="49" spans="1:9" s="179" customFormat="1">
      <c r="A49" s="260" t="s">
        <v>263</v>
      </c>
      <c r="B49" s="265"/>
      <c r="C49" s="268"/>
      <c r="D49" s="265"/>
      <c r="E49" s="262"/>
      <c r="F49" s="260"/>
      <c r="G49" s="263">
        <f>IFERROR(VLOOKUP(C49,ZHDK_Personal_2024!A$4:F$18, 4,FALSE),)</f>
        <v>0</v>
      </c>
      <c r="H49" s="264">
        <f t="shared" si="2"/>
        <v>0</v>
      </c>
      <c r="I49" s="234" t="s">
        <v>326</v>
      </c>
    </row>
    <row r="50" spans="1:9" s="179" customFormat="1">
      <c r="A50" s="260" t="s">
        <v>263</v>
      </c>
      <c r="B50" s="265"/>
      <c r="C50" s="268"/>
      <c r="D50" s="265"/>
      <c r="E50" s="262"/>
      <c r="F50" s="260"/>
      <c r="G50" s="263">
        <f>IFERROR(VLOOKUP(C50,ZHDK_Personal_2024!A$4:F$18, 4,FALSE),)</f>
        <v>0</v>
      </c>
      <c r="H50" s="264">
        <f t="shared" si="2"/>
        <v>0</v>
      </c>
      <c r="I50" s="234" t="s">
        <v>326</v>
      </c>
    </row>
    <row r="51" spans="1:9" s="179" customFormat="1">
      <c r="A51" s="260" t="s">
        <v>263</v>
      </c>
      <c r="B51" s="265"/>
      <c r="C51" s="268"/>
      <c r="D51" s="265"/>
      <c r="E51" s="262"/>
      <c r="F51" s="260"/>
      <c r="G51" s="263">
        <f>IFERROR(VLOOKUP(C51,ZHDK_Personal_2024!A$4:F$18, 4,FALSE),)</f>
        <v>0</v>
      </c>
      <c r="H51" s="264">
        <f t="shared" si="2"/>
        <v>0</v>
      </c>
      <c r="I51" s="234" t="s">
        <v>326</v>
      </c>
    </row>
    <row r="52" spans="1:9" s="179" customFormat="1">
      <c r="A52" s="260" t="s">
        <v>263</v>
      </c>
      <c r="B52" s="265"/>
      <c r="C52" s="268"/>
      <c r="D52" s="265"/>
      <c r="E52" s="262"/>
      <c r="F52" s="260"/>
      <c r="G52" s="266"/>
      <c r="H52" s="264">
        <f>G52*E52*F52/12</f>
        <v>0</v>
      </c>
      <c r="I52" s="234" t="s">
        <v>327</v>
      </c>
    </row>
    <row r="53" spans="1:9" s="179" customFormat="1">
      <c r="A53" s="260" t="s">
        <v>263</v>
      </c>
      <c r="B53" s="265"/>
      <c r="C53" s="268"/>
      <c r="D53" s="265"/>
      <c r="E53" s="262"/>
      <c r="F53" s="260"/>
      <c r="G53" s="266"/>
      <c r="H53" s="264">
        <f t="shared" si="2"/>
        <v>0</v>
      </c>
      <c r="I53" s="234" t="s">
        <v>327</v>
      </c>
    </row>
    <row r="54" spans="1:9" s="179" customFormat="1">
      <c r="A54" s="260" t="s">
        <v>263</v>
      </c>
      <c r="B54" s="265"/>
      <c r="C54" s="268"/>
      <c r="D54" s="265"/>
      <c r="E54" s="262"/>
      <c r="F54" s="260"/>
      <c r="G54" s="266"/>
      <c r="H54" s="264">
        <f>G54*E54*F54/12</f>
        <v>0</v>
      </c>
      <c r="I54" s="234" t="s">
        <v>327</v>
      </c>
    </row>
    <row r="55" spans="1:9" s="179" customFormat="1">
      <c r="A55" s="260" t="s">
        <v>263</v>
      </c>
      <c r="B55" s="265"/>
      <c r="C55" s="268"/>
      <c r="D55" s="265"/>
      <c r="E55" s="262"/>
      <c r="F55" s="260"/>
      <c r="G55" s="266"/>
      <c r="H55" s="264">
        <f t="shared" si="2"/>
        <v>0</v>
      </c>
      <c r="I55" s="234" t="s">
        <v>327</v>
      </c>
    </row>
    <row r="56" spans="1:9" s="179" customFormat="1">
      <c r="A56" s="260" t="s">
        <v>263</v>
      </c>
      <c r="B56" s="265"/>
      <c r="C56" s="268"/>
      <c r="D56" s="265"/>
      <c r="E56" s="262"/>
      <c r="F56" s="260"/>
      <c r="G56" s="266"/>
      <c r="H56" s="264">
        <f t="shared" si="2"/>
        <v>0</v>
      </c>
      <c r="I56" s="234" t="s">
        <v>327</v>
      </c>
    </row>
    <row r="57" spans="1:9" s="179" customFormat="1">
      <c r="A57" s="260" t="s">
        <v>263</v>
      </c>
      <c r="B57" s="265"/>
      <c r="C57" s="268"/>
      <c r="D57" s="265"/>
      <c r="E57" s="262"/>
      <c r="F57" s="260"/>
      <c r="G57" s="266"/>
      <c r="H57" s="264">
        <f t="shared" si="2"/>
        <v>0</v>
      </c>
      <c r="I57" s="234" t="s">
        <v>327</v>
      </c>
    </row>
    <row r="58" spans="1:9" s="179" customFormat="1" ht="11" customHeight="1">
      <c r="A58" s="267" t="s">
        <v>333</v>
      </c>
    </row>
    <row r="59" spans="1:9" s="191" customFormat="1" ht="19">
      <c r="A59" s="252" t="s">
        <v>334</v>
      </c>
      <c r="B59" s="253"/>
      <c r="C59" s="252"/>
      <c r="D59" s="253"/>
      <c r="E59" s="254"/>
      <c r="F59" s="252"/>
      <c r="G59" s="255"/>
      <c r="H59" s="255">
        <f>SUM(H46:H58)</f>
        <v>0</v>
      </c>
    </row>
    <row r="61" spans="1:9">
      <c r="I61" s="341"/>
    </row>
    <row r="62" spans="1:9" s="111" customFormat="1" ht="33" customHeight="1">
      <c r="A62" s="109" t="s">
        <v>319</v>
      </c>
      <c r="B62" s="109" t="s">
        <v>320</v>
      </c>
      <c r="C62" s="109" t="s">
        <v>321</v>
      </c>
      <c r="D62" s="109" t="s">
        <v>322</v>
      </c>
      <c r="E62" s="110" t="s">
        <v>323</v>
      </c>
      <c r="F62" s="110" t="s">
        <v>324</v>
      </c>
      <c r="G62" s="110" t="s">
        <v>325</v>
      </c>
      <c r="H62" s="258" t="s">
        <v>546</v>
      </c>
    </row>
    <row r="63" spans="1:9">
      <c r="A63" s="112" t="s">
        <v>270</v>
      </c>
      <c r="B63" s="112"/>
      <c r="C63" s="113"/>
      <c r="D63" s="112"/>
      <c r="E63" s="114"/>
      <c r="F63" s="112"/>
      <c r="G63" s="115">
        <f>IFERROR(VLOOKUP(C63,PHZH_Personal_2025!A$6:D$11, 4,FALSE),)</f>
        <v>0</v>
      </c>
      <c r="H63" s="116">
        <f t="shared" ref="H63:H74" si="3">G63*E63*F63/12</f>
        <v>0</v>
      </c>
      <c r="I63" s="118" t="s">
        <v>326</v>
      </c>
    </row>
    <row r="64" spans="1:9">
      <c r="A64" s="112" t="s">
        <v>270</v>
      </c>
      <c r="B64" s="117"/>
      <c r="C64" s="113"/>
      <c r="D64" s="117"/>
      <c r="E64" s="114"/>
      <c r="F64" s="112"/>
      <c r="G64" s="115">
        <f>IFERROR(VLOOKUP(C64,PHZH_Personal_2025!A$6:D$11, 4,FALSE),)</f>
        <v>0</v>
      </c>
      <c r="H64" s="116">
        <f t="shared" si="3"/>
        <v>0</v>
      </c>
      <c r="I64" s="118" t="s">
        <v>326</v>
      </c>
    </row>
    <row r="65" spans="1:9">
      <c r="A65" s="112" t="s">
        <v>270</v>
      </c>
      <c r="B65" s="117"/>
      <c r="C65" s="113"/>
      <c r="D65" s="117"/>
      <c r="E65" s="114"/>
      <c r="F65" s="112"/>
      <c r="G65" s="115">
        <f>IFERROR(VLOOKUP(C65,PHZH_Personal_2025!A$6:D$11, 4,FALSE),)</f>
        <v>0</v>
      </c>
      <c r="H65" s="116">
        <f t="shared" si="3"/>
        <v>0</v>
      </c>
      <c r="I65" s="118" t="s">
        <v>326</v>
      </c>
    </row>
    <row r="66" spans="1:9">
      <c r="A66" s="112" t="s">
        <v>270</v>
      </c>
      <c r="B66" s="117"/>
      <c r="C66" s="113"/>
      <c r="D66" s="117"/>
      <c r="E66" s="114"/>
      <c r="F66" s="112"/>
      <c r="G66" s="115">
        <f>IFERROR(VLOOKUP(C66,PHZH_Personal_2025!A$6:D$11, 4,FALSE),)</f>
        <v>0</v>
      </c>
      <c r="H66" s="116">
        <f t="shared" si="3"/>
        <v>0</v>
      </c>
      <c r="I66" s="118" t="s">
        <v>326</v>
      </c>
    </row>
    <row r="67" spans="1:9">
      <c r="A67" s="112" t="s">
        <v>270</v>
      </c>
      <c r="B67" s="117"/>
      <c r="C67" s="113"/>
      <c r="D67" s="117"/>
      <c r="E67" s="114"/>
      <c r="F67" s="112"/>
      <c r="G67" s="115">
        <f>IFERROR(VLOOKUP(C67,PHZH_Personal_2025!A$6:D$11, 4,FALSE),)</f>
        <v>0</v>
      </c>
      <c r="H67" s="116">
        <f t="shared" si="3"/>
        <v>0</v>
      </c>
      <c r="I67" s="118" t="s">
        <v>326</v>
      </c>
    </row>
    <row r="68" spans="1:9">
      <c r="A68" s="112" t="s">
        <v>270</v>
      </c>
      <c r="B68" s="117"/>
      <c r="C68" s="113"/>
      <c r="D68" s="117"/>
      <c r="E68" s="114"/>
      <c r="F68" s="112"/>
      <c r="G68" s="115">
        <f>IFERROR(VLOOKUP(C68,PHZH_Personal_2025!A$6:D$11, 4,FALSE),)</f>
        <v>0</v>
      </c>
      <c r="H68" s="116">
        <f>G68*E68*F68/12</f>
        <v>0</v>
      </c>
      <c r="I68" s="118" t="s">
        <v>326</v>
      </c>
    </row>
    <row r="69" spans="1:9">
      <c r="A69" s="112" t="s">
        <v>270</v>
      </c>
      <c r="B69" s="117"/>
      <c r="C69" s="113"/>
      <c r="D69" s="117"/>
      <c r="E69" s="114"/>
      <c r="F69" s="112"/>
      <c r="G69" s="126"/>
      <c r="H69" s="116">
        <f t="shared" si="3"/>
        <v>0</v>
      </c>
      <c r="I69" s="118" t="s">
        <v>327</v>
      </c>
    </row>
    <row r="70" spans="1:9">
      <c r="A70" s="112" t="s">
        <v>270</v>
      </c>
      <c r="B70" s="117"/>
      <c r="C70" s="113"/>
      <c r="D70" s="117"/>
      <c r="E70" s="114"/>
      <c r="F70" s="112"/>
      <c r="G70" s="126"/>
      <c r="H70" s="116">
        <f>G70*E70*F70/12</f>
        <v>0</v>
      </c>
      <c r="I70" s="118" t="s">
        <v>327</v>
      </c>
    </row>
    <row r="71" spans="1:9">
      <c r="A71" s="112" t="s">
        <v>270</v>
      </c>
      <c r="B71" s="117"/>
      <c r="C71" s="113"/>
      <c r="D71" s="117"/>
      <c r="E71" s="114"/>
      <c r="F71" s="112"/>
      <c r="G71" s="126"/>
      <c r="H71" s="116">
        <f t="shared" si="3"/>
        <v>0</v>
      </c>
      <c r="I71" s="118" t="s">
        <v>327</v>
      </c>
    </row>
    <row r="72" spans="1:9">
      <c r="A72" s="112" t="s">
        <v>270</v>
      </c>
      <c r="B72" s="117"/>
      <c r="C72" s="113"/>
      <c r="D72" s="117"/>
      <c r="E72" s="114"/>
      <c r="F72" s="112"/>
      <c r="G72" s="126"/>
      <c r="H72" s="116">
        <f t="shared" si="3"/>
        <v>0</v>
      </c>
      <c r="I72" s="118" t="s">
        <v>327</v>
      </c>
    </row>
    <row r="73" spans="1:9">
      <c r="A73" s="112" t="s">
        <v>270</v>
      </c>
      <c r="B73" s="117"/>
      <c r="C73" s="113"/>
      <c r="D73" s="117"/>
      <c r="E73" s="114"/>
      <c r="F73" s="112"/>
      <c r="G73" s="126"/>
      <c r="H73" s="116">
        <f t="shared" si="3"/>
        <v>0</v>
      </c>
      <c r="I73" s="118" t="s">
        <v>327</v>
      </c>
    </row>
    <row r="74" spans="1:9">
      <c r="A74" s="112" t="s">
        <v>270</v>
      </c>
      <c r="B74" s="117"/>
      <c r="C74" s="113"/>
      <c r="D74" s="117"/>
      <c r="E74" s="114"/>
      <c r="F74" s="112"/>
      <c r="G74" s="126"/>
      <c r="H74" s="116">
        <f t="shared" si="3"/>
        <v>0</v>
      </c>
      <c r="I74" s="118" t="s">
        <v>327</v>
      </c>
    </row>
    <row r="75" spans="1:9" ht="11" customHeight="1">
      <c r="A75" s="267" t="s">
        <v>335</v>
      </c>
    </row>
    <row r="76" spans="1:9" s="191" customFormat="1" ht="19">
      <c r="A76" s="252" t="s">
        <v>336</v>
      </c>
      <c r="B76" s="253"/>
      <c r="C76" s="252"/>
      <c r="D76" s="253"/>
      <c r="E76" s="254"/>
      <c r="F76" s="252"/>
      <c r="G76" s="255"/>
      <c r="H76" s="255">
        <f>SUM(H63:H75)</f>
        <v>0</v>
      </c>
    </row>
  </sheetData>
  <sheetProtection sheet="1" objects="1" scenarios="1"/>
  <mergeCells count="14">
    <mergeCell ref="I6:I7"/>
    <mergeCell ref="E38:F38"/>
    <mergeCell ref="E39:F39"/>
    <mergeCell ref="E40:F40"/>
    <mergeCell ref="E33:F33"/>
    <mergeCell ref="E34:F34"/>
    <mergeCell ref="E35:F35"/>
    <mergeCell ref="E36:F36"/>
    <mergeCell ref="E37:F37"/>
    <mergeCell ref="E28:F28"/>
    <mergeCell ref="E29:F29"/>
    <mergeCell ref="E30:F30"/>
    <mergeCell ref="E31:F31"/>
    <mergeCell ref="E32:F32"/>
  </mergeCells>
  <hyperlinks>
    <hyperlink ref="A9" location="'Personnel Costs'!A76" display="Calculation scheme PHZH" xr:uid="{8439509F-5114-4F4A-891C-287A1E1A76F9}"/>
    <hyperlink ref="A6" location="'Personnel Costs'!A25" display="Calculation scheme UZH" xr:uid="{5E5611FF-3F26-A341-97C4-40F2E2B57923}"/>
    <hyperlink ref="A7" location="'Personnel Costs'!A42" display="Calculation scheme ZHAW" xr:uid="{6DB74A47-5FA7-F045-A694-B99E35FA3FF5}"/>
    <hyperlink ref="A8" location="'Personnel Costs'!A59" display="Calculation scheme ZHdK" xr:uid="{11F7A300-C9C1-D147-B7EC-64BB1716ADAF}"/>
  </hyperlinks>
  <pageMargins left="0.7" right="0.7" top="0.78740157499999996" bottom="0.78740157499999996" header="0.3" footer="0.3"/>
  <pageSetup paperSize="9" scale="72" fitToHeight="0" orientation="landscape" horizontalDpi="0" verticalDpi="0"/>
  <headerFooter>
    <oddHeader>&amp;C&amp;"Helvetica Fett,Fett"&amp;16&amp;K000000Personnel costs</oddHeader>
    <oddFooter>&amp;C&amp;"Calibri,Standard"&amp;K000000&amp;P / &amp;N&amp;R&amp;"Calibri,Standard"&amp;K000000last amendment: 17.05.2023 / ds</oddFooter>
  </headerFooter>
  <legacyDrawing r:id="rId1"/>
  <extLst>
    <ext xmlns:x14="http://schemas.microsoft.com/office/spreadsheetml/2009/9/main" uri="{CCE6A557-97BC-4b89-ADB6-D9C93CAAB3DF}">
      <x14:dataValidations xmlns:xm="http://schemas.microsoft.com/office/excel/2006/main" count="5">
        <x14:dataValidation type="list" allowBlank="1" showInputMessage="1" xr:uid="{E1660230-C9C3-3043-A8E8-2CE7943DFEE7}">
          <x14:formula1>
            <xm:f>UZH_Personal_2025!$A$4:$A$12</xm:f>
          </x14:formula1>
          <xm:sqref>C12:C17</xm:sqref>
        </x14:dataValidation>
        <x14:dataValidation type="list" allowBlank="1" showInputMessage="1" xr:uid="{9E5D273B-34DB-804D-8BA0-B3A3BA32AD5A}">
          <x14:formula1>
            <xm:f>ZHAW_Personal!$A$4:$A$8</xm:f>
          </x14:formula1>
          <xm:sqref>C29:C34</xm:sqref>
        </x14:dataValidation>
        <x14:dataValidation type="list" allowBlank="1" showInputMessage="1" showErrorMessage="1" xr:uid="{14CAAE24-41E2-684E-AA22-540D57E92455}">
          <x14:formula1>
            <xm:f>ZHDK_Personal!$A$4:$A$13</xm:f>
          </x14:formula1>
          <xm:sqref>C75 C24 C41 C58</xm:sqref>
        </x14:dataValidation>
        <x14:dataValidation type="list" allowBlank="1" showInputMessage="1" xr:uid="{2BBA7C1F-0010-EA42-A65D-93B42AE46040}">
          <x14:formula1>
            <xm:f>PHZH_Personal_2025!$A$6:$A$11</xm:f>
          </x14:formula1>
          <xm:sqref>C63:C68</xm:sqref>
        </x14:dataValidation>
        <x14:dataValidation type="list" allowBlank="1" showInputMessage="1" xr:uid="{73FDC3C2-D1D8-411F-8D4A-EE8B49040F96}">
          <x14:formula1>
            <xm:f>ZHDK_Personal_2024!$A$6:$A$18</xm:f>
          </x14:formula1>
          <xm:sqref>C46:C51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88428-F248-4160-B63B-A18290487251}">
  <sheetPr>
    <tabColor theme="9" tint="0.79998168889431442"/>
    <pageSetUpPr fitToPage="1"/>
  </sheetPr>
  <dimension ref="A1:I47"/>
  <sheetViews>
    <sheetView zoomScale="160" zoomScaleNormal="160" workbookViewId="0">
      <selection sqref="A1:F1"/>
    </sheetView>
  </sheetViews>
  <sheetFormatPr baseColWidth="10" defaultColWidth="10.83203125" defaultRowHeight="13"/>
  <cols>
    <col min="1" max="1" width="36.83203125" style="7" bestFit="1" customWidth="1"/>
    <col min="2" max="2" width="21" style="7" bestFit="1" customWidth="1"/>
    <col min="3" max="3" width="20.1640625" style="7" customWidth="1"/>
    <col min="4" max="4" width="16.6640625" style="7" bestFit="1" customWidth="1"/>
    <col min="5" max="5" width="18.1640625" style="7" bestFit="1" customWidth="1"/>
    <col min="6" max="6" width="15.1640625" style="7" bestFit="1" customWidth="1"/>
    <col min="7" max="7" width="17.5" style="7" bestFit="1" customWidth="1"/>
    <col min="8" max="8" width="12.6640625" style="7" bestFit="1" customWidth="1"/>
    <col min="9" max="9" width="13.5" style="7" bestFit="1" customWidth="1"/>
    <col min="10" max="16384" width="10.83203125" style="7"/>
  </cols>
  <sheetData>
    <row r="1" spans="1:9" ht="26">
      <c r="A1" s="351" t="s">
        <v>529</v>
      </c>
      <c r="B1" s="351"/>
      <c r="C1" s="351"/>
      <c r="D1" s="351"/>
      <c r="E1" s="351"/>
      <c r="F1" s="351"/>
    </row>
    <row r="3" spans="1:9" ht="15">
      <c r="A3" s="11" t="s">
        <v>338</v>
      </c>
      <c r="B3" s="12" t="s">
        <v>351</v>
      </c>
      <c r="C3" s="12" t="s">
        <v>352</v>
      </c>
      <c r="D3" s="12" t="s">
        <v>353</v>
      </c>
      <c r="E3" s="12" t="s">
        <v>354</v>
      </c>
      <c r="F3" s="12" t="s">
        <v>355</v>
      </c>
    </row>
    <row r="4" spans="1:9" ht="15">
      <c r="A4" s="13"/>
      <c r="B4" s="14" t="s">
        <v>356</v>
      </c>
      <c r="C4" s="14" t="s">
        <v>357</v>
      </c>
      <c r="D4" s="14"/>
      <c r="E4" s="14"/>
    </row>
    <row r="5" spans="1:9" ht="15">
      <c r="A5" s="15"/>
      <c r="B5" s="16" t="s">
        <v>358</v>
      </c>
      <c r="C5" s="16" t="s">
        <v>359</v>
      </c>
      <c r="D5" s="16" t="s">
        <v>359</v>
      </c>
      <c r="E5" s="16" t="s">
        <v>359</v>
      </c>
      <c r="F5" s="16" t="s">
        <v>359</v>
      </c>
    </row>
    <row r="6" spans="1:9">
      <c r="A6" s="17"/>
      <c r="B6" s="18"/>
      <c r="C6" s="19"/>
      <c r="D6" s="20"/>
      <c r="E6" s="21"/>
      <c r="F6" s="22"/>
    </row>
    <row r="7" spans="1:9">
      <c r="A7" s="17" t="s">
        <v>516</v>
      </c>
      <c r="B7" s="18">
        <v>130</v>
      </c>
      <c r="C7" s="19">
        <v>1722</v>
      </c>
      <c r="D7" s="20">
        <f>+B7*C7</f>
        <v>223860</v>
      </c>
      <c r="E7" s="21">
        <f>+D7/12</f>
        <v>18655</v>
      </c>
      <c r="F7" s="22">
        <f>+B7*8.4</f>
        <v>1092</v>
      </c>
      <c r="I7" s="271"/>
    </row>
    <row r="8" spans="1:9">
      <c r="A8" s="17" t="s">
        <v>517</v>
      </c>
      <c r="B8" s="18">
        <v>120</v>
      </c>
      <c r="C8" s="19">
        <v>1722</v>
      </c>
      <c r="D8" s="20">
        <f t="shared" ref="D8:D13" si="0">+B8*C8</f>
        <v>206640</v>
      </c>
      <c r="E8" s="21">
        <f t="shared" ref="E8:E18" si="1">+D8/12</f>
        <v>17220</v>
      </c>
      <c r="F8" s="22">
        <f t="shared" ref="F8:F18" si="2">+B8*8.4</f>
        <v>1008</v>
      </c>
      <c r="I8" s="271"/>
    </row>
    <row r="9" spans="1:9">
      <c r="A9" s="17" t="s">
        <v>518</v>
      </c>
      <c r="B9" s="18">
        <v>115</v>
      </c>
      <c r="C9" s="19">
        <v>1722</v>
      </c>
      <c r="D9" s="20">
        <f t="shared" si="0"/>
        <v>198030</v>
      </c>
      <c r="E9" s="21">
        <f t="shared" si="1"/>
        <v>16502.5</v>
      </c>
      <c r="F9" s="22">
        <f t="shared" si="2"/>
        <v>966</v>
      </c>
      <c r="I9" s="271"/>
    </row>
    <row r="10" spans="1:9">
      <c r="A10" s="17" t="s">
        <v>519</v>
      </c>
      <c r="B10" s="18">
        <v>120</v>
      </c>
      <c r="C10" s="19">
        <v>1722</v>
      </c>
      <c r="D10" s="20">
        <f t="shared" si="0"/>
        <v>206640</v>
      </c>
      <c r="E10" s="21">
        <f t="shared" si="1"/>
        <v>17220</v>
      </c>
      <c r="F10" s="22">
        <f t="shared" si="2"/>
        <v>1008</v>
      </c>
      <c r="I10" s="271"/>
    </row>
    <row r="11" spans="1:9">
      <c r="A11" s="17" t="s">
        <v>520</v>
      </c>
      <c r="B11" s="18">
        <v>100</v>
      </c>
      <c r="C11" s="19">
        <v>1722</v>
      </c>
      <c r="D11" s="20">
        <f t="shared" si="0"/>
        <v>172200</v>
      </c>
      <c r="E11" s="21">
        <f t="shared" si="1"/>
        <v>14350</v>
      </c>
      <c r="F11" s="22">
        <f t="shared" si="2"/>
        <v>840</v>
      </c>
      <c r="I11" s="271"/>
    </row>
    <row r="12" spans="1:9">
      <c r="A12" s="17" t="s">
        <v>521</v>
      </c>
      <c r="B12" s="18">
        <v>80</v>
      </c>
      <c r="C12" s="19">
        <v>1722</v>
      </c>
      <c r="D12" s="20">
        <f t="shared" si="0"/>
        <v>137760</v>
      </c>
      <c r="E12" s="21">
        <f t="shared" si="1"/>
        <v>11480</v>
      </c>
      <c r="F12" s="22">
        <f t="shared" si="2"/>
        <v>672</v>
      </c>
      <c r="I12" s="271"/>
    </row>
    <row r="13" spans="1:9">
      <c r="A13" s="17" t="s">
        <v>522</v>
      </c>
      <c r="B13" s="18">
        <v>65</v>
      </c>
      <c r="C13" s="19">
        <v>1879</v>
      </c>
      <c r="D13" s="20">
        <f t="shared" si="0"/>
        <v>122135</v>
      </c>
      <c r="E13" s="21">
        <f t="shared" si="1"/>
        <v>10177.916666666666</v>
      </c>
      <c r="F13" s="22">
        <f t="shared" si="2"/>
        <v>546</v>
      </c>
      <c r="H13" s="20"/>
      <c r="I13" s="271"/>
    </row>
    <row r="14" spans="1:9">
      <c r="A14" s="17" t="s">
        <v>512</v>
      </c>
      <c r="B14" s="18">
        <v>115</v>
      </c>
      <c r="C14" s="19">
        <v>1879</v>
      </c>
      <c r="D14" s="20">
        <f>+B14*C14</f>
        <v>216085</v>
      </c>
      <c r="E14" s="21">
        <f t="shared" si="1"/>
        <v>18007.083333333332</v>
      </c>
      <c r="F14" s="22">
        <f t="shared" si="2"/>
        <v>966</v>
      </c>
      <c r="H14" s="20"/>
      <c r="I14" s="271"/>
    </row>
    <row r="15" spans="1:9">
      <c r="A15" s="17" t="s">
        <v>513</v>
      </c>
      <c r="B15" s="18">
        <v>85</v>
      </c>
      <c r="C15" s="19">
        <v>1879</v>
      </c>
      <c r="D15" s="20">
        <f>+B15*C15</f>
        <v>159715</v>
      </c>
      <c r="E15" s="21">
        <f t="shared" si="1"/>
        <v>13309.583333333334</v>
      </c>
      <c r="F15" s="22">
        <f t="shared" si="2"/>
        <v>714</v>
      </c>
      <c r="H15" s="20"/>
      <c r="I15" s="271"/>
    </row>
    <row r="16" spans="1:9">
      <c r="A16" s="17" t="s">
        <v>514</v>
      </c>
      <c r="B16" s="18">
        <v>70</v>
      </c>
      <c r="C16" s="19">
        <v>1879</v>
      </c>
      <c r="D16" s="20">
        <f>+B16*C16</f>
        <v>131530</v>
      </c>
      <c r="E16" s="21">
        <f t="shared" si="1"/>
        <v>10960.833333333334</v>
      </c>
      <c r="F16" s="22">
        <f t="shared" si="2"/>
        <v>588</v>
      </c>
      <c r="H16" s="20"/>
      <c r="I16" s="271"/>
    </row>
    <row r="17" spans="1:9">
      <c r="A17" s="17" t="s">
        <v>515</v>
      </c>
      <c r="B17" s="18">
        <v>45</v>
      </c>
      <c r="C17" s="19">
        <v>1879</v>
      </c>
      <c r="D17" s="20">
        <f>+B17*C17</f>
        <v>84555</v>
      </c>
      <c r="E17" s="21">
        <f t="shared" si="1"/>
        <v>7046.25</v>
      </c>
      <c r="F17" s="22">
        <f t="shared" si="2"/>
        <v>378</v>
      </c>
      <c r="H17" s="20"/>
      <c r="I17" s="271"/>
    </row>
    <row r="18" spans="1:9">
      <c r="A18" s="23" t="s">
        <v>523</v>
      </c>
      <c r="B18" s="24">
        <v>20</v>
      </c>
      <c r="C18" s="25">
        <v>1879</v>
      </c>
      <c r="D18" s="26">
        <f>+B18*C18</f>
        <v>37580</v>
      </c>
      <c r="E18" s="27">
        <f t="shared" si="1"/>
        <v>3131.6666666666665</v>
      </c>
      <c r="F18" s="28">
        <f t="shared" si="2"/>
        <v>168</v>
      </c>
      <c r="H18" s="20"/>
      <c r="I18" s="271"/>
    </row>
    <row r="19" spans="1:9">
      <c r="F19" s="22"/>
      <c r="G19" s="22"/>
    </row>
    <row r="20" spans="1:9">
      <c r="A20" s="29" t="s">
        <v>365</v>
      </c>
      <c r="B20" s="30"/>
      <c r="C20" s="30" t="s">
        <v>366</v>
      </c>
      <c r="D20" s="31"/>
      <c r="E20" s="8"/>
      <c r="F20" s="8"/>
      <c r="G20" s="32"/>
    </row>
    <row r="21" spans="1:9">
      <c r="A21" s="33"/>
      <c r="B21" s="34"/>
      <c r="C21" s="34" t="s">
        <v>367</v>
      </c>
      <c r="D21" s="35"/>
      <c r="G21" s="36"/>
    </row>
    <row r="22" spans="1:9">
      <c r="A22" s="37"/>
      <c r="B22" s="38"/>
      <c r="C22" s="38" t="s">
        <v>368</v>
      </c>
      <c r="D22" s="39"/>
      <c r="E22" s="40"/>
      <c r="F22" s="40"/>
      <c r="G22" s="41"/>
    </row>
    <row r="23" spans="1:9">
      <c r="A23" s="42"/>
      <c r="B23" s="42"/>
      <c r="C23" s="35"/>
      <c r="D23" s="35"/>
    </row>
    <row r="24" spans="1:9">
      <c r="A24" s="29" t="s">
        <v>369</v>
      </c>
      <c r="B24" s="30"/>
      <c r="C24" s="30" t="s">
        <v>370</v>
      </c>
      <c r="D24" s="31"/>
      <c r="E24" s="8"/>
      <c r="F24" s="8"/>
      <c r="G24" s="32"/>
    </row>
    <row r="25" spans="1:9">
      <c r="A25" s="33"/>
      <c r="B25" s="34"/>
      <c r="C25" s="34" t="s">
        <v>371</v>
      </c>
      <c r="D25" s="35"/>
      <c r="G25" s="36"/>
    </row>
    <row r="26" spans="1:9">
      <c r="A26" s="33"/>
      <c r="B26" s="34"/>
      <c r="C26" s="34" t="s">
        <v>372</v>
      </c>
      <c r="D26" s="35"/>
      <c r="G26" s="36"/>
    </row>
    <row r="27" spans="1:9">
      <c r="A27" s="33"/>
      <c r="B27" s="34"/>
      <c r="C27" s="34" t="s">
        <v>373</v>
      </c>
      <c r="D27" s="35"/>
      <c r="G27" s="36"/>
    </row>
    <row r="28" spans="1:9">
      <c r="A28" s="37"/>
      <c r="B28" s="38"/>
      <c r="C28" s="38" t="s">
        <v>374</v>
      </c>
      <c r="D28" s="39"/>
      <c r="E28" s="40"/>
      <c r="F28" s="40"/>
      <c r="G28" s="41"/>
    </row>
    <row r="29" spans="1:9">
      <c r="A29" s="42"/>
      <c r="B29" s="42"/>
      <c r="C29" s="35"/>
      <c r="D29" s="35"/>
    </row>
    <row r="30" spans="1:9">
      <c r="A30" s="43" t="s">
        <v>375</v>
      </c>
      <c r="B30" s="44"/>
      <c r="C30" s="44" t="s">
        <v>376</v>
      </c>
      <c r="D30" s="45"/>
      <c r="E30" s="9"/>
      <c r="F30" s="9"/>
      <c r="G30" s="46"/>
    </row>
    <row r="32" spans="1:9">
      <c r="A32" s="10" t="s">
        <v>377</v>
      </c>
    </row>
    <row r="33" spans="1:1">
      <c r="A33" s="7" t="s">
        <v>378</v>
      </c>
    </row>
    <row r="34" spans="1:1">
      <c r="A34" s="7" t="s">
        <v>379</v>
      </c>
    </row>
    <row r="35" spans="1:1">
      <c r="A35" s="7" t="s">
        <v>380</v>
      </c>
    </row>
    <row r="36" spans="1:1">
      <c r="A36" s="7" t="s">
        <v>381</v>
      </c>
    </row>
    <row r="40" spans="1:1">
      <c r="A40" s="10" t="s">
        <v>382</v>
      </c>
    </row>
    <row r="41" spans="1:1">
      <c r="A41" s="7">
        <v>1</v>
      </c>
    </row>
    <row r="42" spans="1:1">
      <c r="A42" s="7">
        <v>1.5</v>
      </c>
    </row>
    <row r="43" spans="1:1">
      <c r="A43" s="7">
        <v>1.8</v>
      </c>
    </row>
    <row r="44" spans="1:1">
      <c r="A44" s="7">
        <v>2</v>
      </c>
    </row>
    <row r="45" spans="1:1">
      <c r="A45" s="7">
        <v>2.1</v>
      </c>
    </row>
    <row r="46" spans="1:1">
      <c r="A46" s="7">
        <v>2.2000000000000002</v>
      </c>
    </row>
    <row r="47" spans="1:1">
      <c r="A47" s="7">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2411C-EBB6-5B49-A8BC-4335F5DA5ABF}">
  <sheetPr>
    <tabColor theme="9" tint="0.79998168889431442"/>
  </sheetPr>
  <dimension ref="A1:F19"/>
  <sheetViews>
    <sheetView zoomScale="150" zoomScaleNormal="150" workbookViewId="0">
      <selection activeCell="E11" sqref="E11"/>
    </sheetView>
  </sheetViews>
  <sheetFormatPr baseColWidth="10" defaultColWidth="10.83203125" defaultRowHeight="13"/>
  <cols>
    <col min="1" max="1" width="49.5" style="7" bestFit="1" customWidth="1"/>
    <col min="2" max="2" width="8.5" style="7" bestFit="1" customWidth="1"/>
    <col min="3" max="3" width="12.5" style="7" bestFit="1" customWidth="1"/>
    <col min="4" max="4" width="7" style="7" customWidth="1"/>
    <col min="5" max="5" width="16.83203125" style="7" bestFit="1" customWidth="1"/>
    <col min="6" max="6" width="47" style="7" bestFit="1" customWidth="1"/>
    <col min="7" max="16384" width="10.83203125" style="7"/>
  </cols>
  <sheetData>
    <row r="1" spans="1:6" s="133" customFormat="1" ht="26">
      <c r="A1" s="238" t="s">
        <v>337</v>
      </c>
      <c r="B1" s="238"/>
      <c r="C1" s="238"/>
      <c r="D1" s="238"/>
      <c r="E1" s="238"/>
      <c r="F1" s="238"/>
    </row>
    <row r="2" spans="1:6" ht="15">
      <c r="A2" s="13"/>
      <c r="B2" s="13"/>
      <c r="C2" s="136"/>
      <c r="D2" s="14"/>
      <c r="E2" s="14"/>
    </row>
    <row r="3" spans="1:6" s="243" customFormat="1" ht="16">
      <c r="A3" s="239" t="s">
        <v>338</v>
      </c>
      <c r="B3" s="240" t="s">
        <v>339</v>
      </c>
      <c r="C3" s="241" t="s">
        <v>340</v>
      </c>
      <c r="D3" s="240" t="s">
        <v>341</v>
      </c>
      <c r="E3" s="242" t="s">
        <v>342</v>
      </c>
    </row>
    <row r="4" spans="1:6" s="247" customFormat="1">
      <c r="A4" s="244"/>
      <c r="B4" s="244"/>
      <c r="C4" s="244"/>
      <c r="D4" s="245"/>
      <c r="E4" s="246"/>
    </row>
    <row r="5" spans="1:6" s="247" customFormat="1">
      <c r="A5" s="244" t="s">
        <v>343</v>
      </c>
      <c r="B5" s="248">
        <v>1</v>
      </c>
      <c r="C5" s="249">
        <v>64266</v>
      </c>
      <c r="D5" s="248">
        <v>0.14000000000000001</v>
      </c>
      <c r="E5" s="246">
        <f t="shared" ref="E5:E11" si="0">+C5/B5*(100%+D5)</f>
        <v>73263.240000000005</v>
      </c>
      <c r="F5" s="244"/>
    </row>
    <row r="6" spans="1:6" s="247" customFormat="1">
      <c r="A6" s="244" t="s">
        <v>344</v>
      </c>
      <c r="B6" s="248">
        <v>1</v>
      </c>
      <c r="C6" s="249">
        <v>74427</v>
      </c>
      <c r="D6" s="248">
        <v>0.14000000000000001</v>
      </c>
      <c r="E6" s="246">
        <f t="shared" si="0"/>
        <v>84846.780000000013</v>
      </c>
      <c r="F6" s="244"/>
    </row>
    <row r="7" spans="1:6" s="247" customFormat="1">
      <c r="A7" s="244" t="s">
        <v>345</v>
      </c>
      <c r="B7" s="248">
        <v>0.6</v>
      </c>
      <c r="C7" s="249">
        <v>48686.400000000001</v>
      </c>
      <c r="D7" s="250">
        <v>0.14499999999999999</v>
      </c>
      <c r="E7" s="246">
        <f t="shared" si="0"/>
        <v>92909.88</v>
      </c>
      <c r="F7" s="244"/>
    </row>
    <row r="8" spans="1:6" s="247" customFormat="1">
      <c r="A8" s="244" t="s">
        <v>346</v>
      </c>
      <c r="B8" s="248">
        <v>0.6</v>
      </c>
      <c r="C8" s="249">
        <v>50238.9</v>
      </c>
      <c r="D8" s="250">
        <v>0.14499999999999999</v>
      </c>
      <c r="E8" s="246">
        <f t="shared" si="0"/>
        <v>95872.567500000005</v>
      </c>
      <c r="F8" s="244"/>
    </row>
    <row r="9" spans="1:6" s="247" customFormat="1">
      <c r="A9" s="244" t="s">
        <v>347</v>
      </c>
      <c r="B9" s="248">
        <v>0.6</v>
      </c>
      <c r="C9" s="249">
        <v>51791.4</v>
      </c>
      <c r="D9" s="250">
        <v>0.14499999999999999</v>
      </c>
      <c r="E9" s="246">
        <f t="shared" si="0"/>
        <v>98835.255000000005</v>
      </c>
      <c r="F9" s="244"/>
    </row>
    <row r="10" spans="1:6" s="247" customFormat="1">
      <c r="A10" s="244" t="s">
        <v>348</v>
      </c>
      <c r="B10" s="248">
        <v>1</v>
      </c>
      <c r="C10" s="249">
        <v>94064</v>
      </c>
      <c r="D10" s="248">
        <v>0.15</v>
      </c>
      <c r="E10" s="246">
        <f t="shared" si="0"/>
        <v>108173.59999999999</v>
      </c>
      <c r="F10" s="244"/>
    </row>
    <row r="11" spans="1:6" s="247" customFormat="1">
      <c r="A11" s="244" t="s">
        <v>349</v>
      </c>
      <c r="B11" s="248">
        <v>1</v>
      </c>
      <c r="C11" s="249">
        <v>100240</v>
      </c>
      <c r="D11" s="248">
        <v>0.15</v>
      </c>
      <c r="E11" s="246">
        <f t="shared" si="0"/>
        <v>115275.99999999999</v>
      </c>
      <c r="F11" s="244"/>
    </row>
    <row r="12" spans="1:6">
      <c r="A12" s="17"/>
      <c r="B12" s="17"/>
      <c r="C12" s="17"/>
      <c r="D12" s="251"/>
      <c r="E12" s="20"/>
    </row>
    <row r="13" spans="1:6">
      <c r="A13" s="17"/>
      <c r="B13" s="17"/>
      <c r="C13" s="17"/>
      <c r="D13" s="251"/>
      <c r="E13" s="20"/>
    </row>
    <row r="14" spans="1:6">
      <c r="A14" s="17"/>
      <c r="B14" s="17"/>
      <c r="C14" s="17"/>
      <c r="D14" s="251"/>
      <c r="E14" s="20"/>
    </row>
    <row r="15" spans="1:6">
      <c r="A15" s="17"/>
      <c r="B15" s="17"/>
      <c r="C15" s="17"/>
      <c r="D15" s="251"/>
      <c r="E15" s="20"/>
    </row>
    <row r="16" spans="1:6">
      <c r="A16" s="17"/>
      <c r="B16" s="17"/>
      <c r="C16" s="17"/>
      <c r="D16" s="251"/>
      <c r="E16" s="20"/>
    </row>
    <row r="17" spans="1:6">
      <c r="A17" s="23"/>
      <c r="B17" s="23"/>
      <c r="C17" s="23"/>
      <c r="D17" s="251"/>
      <c r="E17" s="26"/>
    </row>
    <row r="18" spans="1:6" s="133" customFormat="1" ht="16">
      <c r="C18" s="132"/>
      <c r="F18" s="176"/>
    </row>
    <row r="19" spans="1:6" s="133" customFormat="1" ht="16">
      <c r="C19" s="132"/>
    </row>
  </sheetData>
  <pageMargins left="0.7" right="0.7" top="0.78740157499999996" bottom="0.78740157499999996" header="0.3" footer="0.3"/>
  <pageSetup paperSize="9" orientation="portrait" verticalDpi="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FDA56-2A7A-774A-AF81-367CFA7330C9}">
  <sheetPr>
    <tabColor theme="9" tint="0.79998168889431442"/>
  </sheetPr>
  <dimension ref="A1:G20"/>
  <sheetViews>
    <sheetView zoomScale="200" zoomScaleNormal="200" workbookViewId="0">
      <selection activeCell="A5" sqref="A5:A12"/>
    </sheetView>
  </sheetViews>
  <sheetFormatPr baseColWidth="10" defaultColWidth="10.83203125" defaultRowHeight="13"/>
  <cols>
    <col min="1" max="1" width="49.5" style="7" bestFit="1" customWidth="1"/>
    <col min="2" max="2" width="8.5" style="7" bestFit="1" customWidth="1"/>
    <col min="3" max="3" width="12.5" style="7" bestFit="1" customWidth="1"/>
    <col min="4" max="4" width="7" style="7" customWidth="1"/>
    <col min="5" max="5" width="16.83203125" style="7" bestFit="1" customWidth="1"/>
    <col min="6" max="6" width="3.83203125" style="7" customWidth="1"/>
    <col min="7" max="7" width="47" style="7" bestFit="1" customWidth="1"/>
    <col min="8" max="16384" width="10.83203125" style="7"/>
  </cols>
  <sheetData>
    <row r="1" spans="1:7" s="133" customFormat="1" ht="26">
      <c r="A1" s="238" t="s">
        <v>525</v>
      </c>
      <c r="B1" s="238"/>
      <c r="C1" s="238"/>
      <c r="D1" s="238"/>
      <c r="E1" s="238"/>
      <c r="F1" s="238"/>
      <c r="G1" s="238"/>
    </row>
    <row r="2" spans="1:7" ht="15">
      <c r="A2" s="13"/>
      <c r="B2" s="13"/>
      <c r="C2" s="136"/>
      <c r="D2" s="14"/>
      <c r="E2" s="14"/>
      <c r="F2" s="14"/>
    </row>
    <row r="3" spans="1:7" s="243" customFormat="1" ht="16">
      <c r="A3" s="239" t="s">
        <v>338</v>
      </c>
      <c r="B3" s="240" t="s">
        <v>339</v>
      </c>
      <c r="C3" s="241" t="s">
        <v>340</v>
      </c>
      <c r="D3" s="240" t="s">
        <v>341</v>
      </c>
      <c r="E3" s="242" t="s">
        <v>342</v>
      </c>
      <c r="F3" s="321"/>
    </row>
    <row r="4" spans="1:7" s="247" customFormat="1">
      <c r="A4" s="244"/>
      <c r="B4" s="244"/>
      <c r="C4" s="244"/>
      <c r="D4" s="245"/>
      <c r="E4" s="246"/>
      <c r="F4" s="245"/>
    </row>
    <row r="5" spans="1:7" s="247" customFormat="1">
      <c r="A5" s="244" t="s">
        <v>500</v>
      </c>
      <c r="B5" s="248">
        <v>1</v>
      </c>
      <c r="C5" s="334">
        <v>66012</v>
      </c>
      <c r="D5" s="248">
        <v>0.14000000000000001</v>
      </c>
      <c r="E5" s="246">
        <f t="shared" ref="E5:E12" si="0">+C5/B5*(100%+D5)</f>
        <v>75253.680000000008</v>
      </c>
      <c r="F5" s="244"/>
      <c r="G5" s="244"/>
    </row>
    <row r="6" spans="1:7" s="247" customFormat="1">
      <c r="A6" s="244" t="s">
        <v>501</v>
      </c>
      <c r="B6" s="248">
        <v>1</v>
      </c>
      <c r="C6" s="334">
        <v>76450</v>
      </c>
      <c r="D6" s="248">
        <v>0.14000000000000001</v>
      </c>
      <c r="E6" s="246">
        <f t="shared" si="0"/>
        <v>87153.000000000015</v>
      </c>
      <c r="F6" s="244"/>
      <c r="G6" s="244"/>
    </row>
    <row r="7" spans="1:7" s="247" customFormat="1">
      <c r="A7" s="244" t="s">
        <v>502</v>
      </c>
      <c r="B7" s="248">
        <v>0.8</v>
      </c>
      <c r="C7" s="334">
        <v>50403.6</v>
      </c>
      <c r="D7" s="250">
        <v>0.14499999999999999</v>
      </c>
      <c r="E7" s="246">
        <f t="shared" si="0"/>
        <v>72140.152499999997</v>
      </c>
      <c r="F7" s="244"/>
      <c r="G7" s="244" t="s">
        <v>350</v>
      </c>
    </row>
    <row r="8" spans="1:7" s="247" customFormat="1">
      <c r="A8" s="244" t="s">
        <v>505</v>
      </c>
      <c r="B8" s="248">
        <v>0.8</v>
      </c>
      <c r="C8" s="334">
        <v>52010.9</v>
      </c>
      <c r="D8" s="250">
        <v>0.14499999999999999</v>
      </c>
      <c r="E8" s="246">
        <f t="shared" si="0"/>
        <v>74440.600625000006</v>
      </c>
      <c r="F8" s="244"/>
      <c r="G8" s="244" t="s">
        <v>350</v>
      </c>
    </row>
    <row r="9" spans="1:7" s="247" customFormat="1">
      <c r="A9" s="244" t="s">
        <v>506</v>
      </c>
      <c r="B9" s="248">
        <v>0.8</v>
      </c>
      <c r="C9" s="334">
        <v>53617.8</v>
      </c>
      <c r="D9" s="250">
        <v>0.14499999999999999</v>
      </c>
      <c r="E9" s="246">
        <f t="shared" si="0"/>
        <v>76740.476250000007</v>
      </c>
      <c r="F9" s="244"/>
      <c r="G9" s="244" t="s">
        <v>350</v>
      </c>
    </row>
    <row r="10" spans="1:7" s="247" customFormat="1">
      <c r="A10" s="244" t="s">
        <v>503</v>
      </c>
      <c r="B10" s="248">
        <v>1</v>
      </c>
      <c r="C10" s="334">
        <v>96620</v>
      </c>
      <c r="D10" s="248">
        <v>0.15</v>
      </c>
      <c r="E10" s="246">
        <f t="shared" si="0"/>
        <v>111112.99999999999</v>
      </c>
      <c r="F10" s="244"/>
      <c r="G10" s="244"/>
    </row>
    <row r="11" spans="1:7" s="247" customFormat="1">
      <c r="A11" s="244" t="s">
        <v>504</v>
      </c>
      <c r="B11" s="248">
        <v>1</v>
      </c>
      <c r="C11" s="334">
        <v>96620</v>
      </c>
      <c r="D11" s="248">
        <v>0.15</v>
      </c>
      <c r="E11" s="246">
        <f t="shared" si="0"/>
        <v>111112.99999999999</v>
      </c>
      <c r="F11" s="244"/>
      <c r="G11" s="244"/>
    </row>
    <row r="12" spans="1:7" s="247" customFormat="1">
      <c r="A12" s="244" t="s">
        <v>349</v>
      </c>
      <c r="B12" s="248">
        <v>1</v>
      </c>
      <c r="C12" s="334">
        <v>102964</v>
      </c>
      <c r="D12" s="248">
        <v>0.16</v>
      </c>
      <c r="E12" s="246">
        <f t="shared" si="0"/>
        <v>119438.23999999999</v>
      </c>
      <c r="F12" s="244"/>
      <c r="G12" s="244"/>
    </row>
    <row r="13" spans="1:7">
      <c r="A13" s="17"/>
      <c r="B13" s="17"/>
      <c r="C13" s="17"/>
      <c r="D13" s="251"/>
      <c r="E13" s="20"/>
      <c r="F13" s="251"/>
    </row>
    <row r="14" spans="1:7">
      <c r="A14" s="17"/>
      <c r="B14" s="17"/>
      <c r="C14" s="17"/>
      <c r="D14" s="251"/>
      <c r="E14" s="20"/>
      <c r="F14" s="251"/>
    </row>
    <row r="15" spans="1:7">
      <c r="A15" s="17"/>
      <c r="B15" s="17"/>
      <c r="C15" s="17"/>
      <c r="D15" s="251"/>
      <c r="E15" s="20"/>
      <c r="F15" s="251"/>
    </row>
    <row r="16" spans="1:7">
      <c r="A16" s="17"/>
      <c r="B16" s="17"/>
      <c r="C16" s="17"/>
      <c r="D16" s="251"/>
      <c r="E16" s="20"/>
      <c r="F16" s="251"/>
    </row>
    <row r="17" spans="1:7">
      <c r="A17" s="17"/>
      <c r="B17" s="17"/>
      <c r="C17" s="17"/>
      <c r="D17" s="251"/>
      <c r="E17" s="20"/>
      <c r="F17" s="251"/>
    </row>
    <row r="18" spans="1:7">
      <c r="A18" s="23"/>
      <c r="B18" s="23"/>
      <c r="C18" s="23"/>
      <c r="D18" s="251"/>
      <c r="E18" s="26"/>
      <c r="F18" s="251"/>
    </row>
    <row r="19" spans="1:7" s="133" customFormat="1" ht="16">
      <c r="C19" s="132"/>
      <c r="G19" s="176"/>
    </row>
    <row r="20" spans="1:7" s="133" customFormat="1" ht="16">
      <c r="C20" s="132"/>
    </row>
  </sheetData>
  <pageMargins left="0.7" right="0.7" top="0.78740157499999996" bottom="0.78740157499999996" header="0.3" footer="0.3"/>
  <pageSetup paperSize="9" orientation="portrait" verticalDpi="0"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CF22-065F-374F-9480-924701CD30E1}">
  <sheetPr>
    <tabColor theme="9" tint="0.79998168889431442"/>
  </sheetPr>
  <dimension ref="A1:H33"/>
  <sheetViews>
    <sheetView zoomScale="160" zoomScaleNormal="160" workbookViewId="0">
      <selection activeCell="A7" sqref="A7:A10"/>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26">
      <c r="A1" s="351" t="s">
        <v>524</v>
      </c>
      <c r="B1" s="351"/>
      <c r="C1" s="351"/>
      <c r="D1" s="351"/>
      <c r="E1" s="351"/>
      <c r="F1" s="351"/>
    </row>
    <row r="3" spans="1:8" ht="15">
      <c r="A3" s="11" t="s">
        <v>338</v>
      </c>
      <c r="B3" s="12" t="s">
        <v>351</v>
      </c>
      <c r="C3" s="12" t="s">
        <v>352</v>
      </c>
      <c r="D3" s="12" t="s">
        <v>353</v>
      </c>
      <c r="E3" s="12" t="s">
        <v>354</v>
      </c>
      <c r="F3" s="12" t="s">
        <v>355</v>
      </c>
    </row>
    <row r="4" spans="1:8" ht="15">
      <c r="A4" s="13"/>
      <c r="B4" s="14" t="s">
        <v>356</v>
      </c>
      <c r="C4" s="14" t="s">
        <v>357</v>
      </c>
      <c r="D4" s="14"/>
      <c r="E4" s="14"/>
    </row>
    <row r="5" spans="1:8" ht="15">
      <c r="A5" s="15"/>
      <c r="B5" s="16" t="s">
        <v>358</v>
      </c>
      <c r="C5" s="16" t="s">
        <v>359</v>
      </c>
      <c r="D5" s="16" t="s">
        <v>359</v>
      </c>
      <c r="E5" s="16" t="s">
        <v>359</v>
      </c>
      <c r="F5" s="16" t="s">
        <v>359</v>
      </c>
    </row>
    <row r="6" spans="1:8">
      <c r="A6" s="17"/>
      <c r="B6" s="18"/>
      <c r="C6" s="19"/>
      <c r="D6" s="20"/>
      <c r="E6" s="21"/>
      <c r="F6" s="22"/>
    </row>
    <row r="7" spans="1:8">
      <c r="A7" s="23" t="s">
        <v>574</v>
      </c>
      <c r="B7" s="335">
        <v>105</v>
      </c>
      <c r="C7" s="336">
        <v>1900</v>
      </c>
      <c r="D7" s="270">
        <f>+B7*C7</f>
        <v>199500</v>
      </c>
      <c r="E7" s="21">
        <f>+D7/12</f>
        <v>16625</v>
      </c>
      <c r="F7" s="22">
        <f>+B7*8.4</f>
        <v>882</v>
      </c>
      <c r="H7" s="271"/>
    </row>
    <row r="8" spans="1:8">
      <c r="A8" s="23" t="s">
        <v>575</v>
      </c>
      <c r="B8" s="337">
        <v>90</v>
      </c>
      <c r="C8" s="336">
        <v>1900</v>
      </c>
      <c r="D8" s="270">
        <f>+B8*C8</f>
        <v>171000</v>
      </c>
      <c r="E8" s="21">
        <f>+D8/12</f>
        <v>14250</v>
      </c>
      <c r="F8" s="22">
        <f>+B8*8.4</f>
        <v>756</v>
      </c>
      <c r="H8" s="271"/>
    </row>
    <row r="9" spans="1:8">
      <c r="A9" s="23" t="s">
        <v>576</v>
      </c>
      <c r="B9" s="337">
        <v>65</v>
      </c>
      <c r="C9" s="336">
        <v>1900</v>
      </c>
      <c r="D9" s="270">
        <f>+B9*C9</f>
        <v>123500</v>
      </c>
      <c r="E9" s="21">
        <f>+D9/12</f>
        <v>10291.666666666666</v>
      </c>
      <c r="F9" s="22">
        <f>+B9*8.4</f>
        <v>546</v>
      </c>
      <c r="H9" s="271"/>
    </row>
    <row r="10" spans="1:8">
      <c r="A10" s="23" t="s">
        <v>364</v>
      </c>
      <c r="B10" s="338">
        <v>65</v>
      </c>
      <c r="C10" s="336">
        <v>1900</v>
      </c>
      <c r="D10" s="270">
        <f>+B10*C10</f>
        <v>123500</v>
      </c>
      <c r="E10" s="21">
        <f>+D10/12</f>
        <v>10291.666666666666</v>
      </c>
      <c r="F10" s="22">
        <f>+B10*8.4</f>
        <v>546</v>
      </c>
      <c r="H10" s="271"/>
    </row>
    <row r="11" spans="1:8">
      <c r="A11" s="23"/>
      <c r="B11" s="272"/>
      <c r="C11" s="25"/>
      <c r="D11" s="273">
        <f>+B11*C11</f>
        <v>0</v>
      </c>
      <c r="E11" s="27">
        <f>+D11/12</f>
        <v>0</v>
      </c>
      <c r="F11" s="28">
        <f>+B11*8.4</f>
        <v>0</v>
      </c>
      <c r="H11" s="271"/>
    </row>
    <row r="12" spans="1:8">
      <c r="F12" s="22"/>
      <c r="G12" s="22"/>
    </row>
    <row r="13" spans="1:8">
      <c r="A13" s="29" t="s">
        <v>365</v>
      </c>
      <c r="B13" s="30"/>
      <c r="C13" s="30" t="s">
        <v>366</v>
      </c>
      <c r="D13" s="31"/>
      <c r="E13" s="8"/>
      <c r="F13" s="8"/>
      <c r="G13" s="32"/>
    </row>
    <row r="14" spans="1:8">
      <c r="A14" s="33"/>
      <c r="B14" s="34"/>
      <c r="C14" s="34" t="s">
        <v>367</v>
      </c>
      <c r="D14" s="35"/>
      <c r="G14" s="36"/>
    </row>
    <row r="15" spans="1:8">
      <c r="A15" s="37"/>
      <c r="B15" s="38"/>
      <c r="C15" s="38" t="s">
        <v>368</v>
      </c>
      <c r="D15" s="39"/>
      <c r="E15" s="40"/>
      <c r="F15" s="40"/>
      <c r="G15" s="41"/>
    </row>
    <row r="16" spans="1:8">
      <c r="A16" s="42"/>
      <c r="B16" s="42"/>
      <c r="C16" s="35"/>
      <c r="D16" s="35"/>
    </row>
    <row r="17" spans="1:7">
      <c r="A17" s="29" t="s">
        <v>369</v>
      </c>
      <c r="B17" s="30"/>
      <c r="C17" s="30" t="s">
        <v>370</v>
      </c>
      <c r="D17" s="31"/>
      <c r="E17" s="8"/>
      <c r="F17" s="8"/>
      <c r="G17" s="32"/>
    </row>
    <row r="18" spans="1:7">
      <c r="A18" s="33"/>
      <c r="B18" s="34"/>
      <c r="C18" s="34" t="s">
        <v>371</v>
      </c>
      <c r="D18" s="35"/>
      <c r="G18" s="36"/>
    </row>
    <row r="19" spans="1:7">
      <c r="A19" s="33"/>
      <c r="B19" s="34"/>
      <c r="C19" s="34" t="s">
        <v>372</v>
      </c>
      <c r="D19" s="35"/>
      <c r="G19" s="36"/>
    </row>
    <row r="20" spans="1:7">
      <c r="A20" s="33"/>
      <c r="B20" s="34"/>
      <c r="C20" s="34" t="s">
        <v>373</v>
      </c>
      <c r="D20" s="35"/>
      <c r="G20" s="36"/>
    </row>
    <row r="21" spans="1:7">
      <c r="A21" s="37"/>
      <c r="B21" s="38"/>
      <c r="C21" s="38" t="s">
        <v>374</v>
      </c>
      <c r="D21" s="39"/>
      <c r="E21" s="40"/>
      <c r="F21" s="40"/>
      <c r="G21" s="41"/>
    </row>
    <row r="22" spans="1:7">
      <c r="A22" s="42"/>
      <c r="B22" s="42"/>
      <c r="C22" s="35"/>
      <c r="D22" s="35"/>
    </row>
    <row r="23" spans="1:7">
      <c r="A23" s="43" t="s">
        <v>375</v>
      </c>
      <c r="B23" s="44"/>
      <c r="C23" s="44" t="s">
        <v>376</v>
      </c>
      <c r="D23" s="45"/>
      <c r="E23" s="9"/>
      <c r="F23" s="9"/>
      <c r="G23" s="46"/>
    </row>
    <row r="25" spans="1:7">
      <c r="A25" s="10"/>
    </row>
    <row r="33" spans="1:1">
      <c r="A33" s="10"/>
    </row>
  </sheetData>
  <mergeCells count="1">
    <mergeCell ref="A1:F1"/>
  </mergeCells>
  <pageMargins left="0.7" right="0.7" top="0.78740157499999996" bottom="0.78740157499999996"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ED383-DA76-C345-90E5-D4ED103987E6}">
  <sheetPr>
    <tabColor theme="9" tint="0.79998168889431442"/>
  </sheetPr>
  <dimension ref="A1:N27"/>
  <sheetViews>
    <sheetView zoomScale="120" zoomScaleNormal="120" workbookViewId="0">
      <selection activeCell="A10" sqref="A10"/>
    </sheetView>
  </sheetViews>
  <sheetFormatPr baseColWidth="10" defaultColWidth="10.83203125" defaultRowHeight="13"/>
  <cols>
    <col min="1" max="1" width="50.1640625" style="7" bestFit="1" customWidth="1"/>
    <col min="2" max="2" width="8.33203125" style="7" bestFit="1" customWidth="1"/>
    <col min="3" max="11" width="9" style="7" bestFit="1" customWidth="1"/>
    <col min="12" max="12" width="12.33203125" style="7" bestFit="1" customWidth="1"/>
    <col min="13" max="13" width="16.6640625" style="7" bestFit="1" customWidth="1"/>
    <col min="14" max="14" width="10.83203125" style="7"/>
    <col min="15" max="15" width="13.5" style="7" bestFit="1" customWidth="1"/>
    <col min="16" max="16384" width="10.83203125" style="7"/>
  </cols>
  <sheetData>
    <row r="1" spans="1:14" ht="15">
      <c r="A1" s="11" t="s">
        <v>338</v>
      </c>
      <c r="B1" s="11"/>
      <c r="C1" s="135"/>
      <c r="D1" s="135"/>
      <c r="E1" s="135"/>
      <c r="F1" s="135"/>
      <c r="G1" s="135"/>
      <c r="H1" s="135"/>
      <c r="I1" s="135"/>
      <c r="J1" s="135"/>
      <c r="K1" s="135"/>
      <c r="L1" s="135"/>
      <c r="M1" s="12" t="s">
        <v>353</v>
      </c>
    </row>
    <row r="2" spans="1:14" ht="15">
      <c r="A2" s="13"/>
      <c r="B2" s="13"/>
      <c r="C2" s="136"/>
      <c r="D2" s="136"/>
      <c r="E2" s="136"/>
      <c r="F2" s="136"/>
      <c r="G2" s="136"/>
      <c r="H2" s="136"/>
      <c r="I2" s="136"/>
      <c r="J2" s="136"/>
      <c r="K2" s="136"/>
      <c r="L2" s="136"/>
      <c r="M2" s="14"/>
    </row>
    <row r="3" spans="1:14" ht="15">
      <c r="A3" s="15"/>
      <c r="B3" s="15" t="s">
        <v>339</v>
      </c>
      <c r="C3" s="145">
        <v>3</v>
      </c>
      <c r="D3" s="145">
        <v>4</v>
      </c>
      <c r="E3" s="145">
        <v>5</v>
      </c>
      <c r="F3" s="145">
        <v>6</v>
      </c>
      <c r="G3" s="145">
        <v>7</v>
      </c>
      <c r="H3" s="145">
        <v>8</v>
      </c>
      <c r="I3" s="145">
        <v>9</v>
      </c>
      <c r="J3" s="145">
        <v>10</v>
      </c>
      <c r="K3" s="145">
        <v>11</v>
      </c>
      <c r="L3" s="145" t="s">
        <v>340</v>
      </c>
      <c r="M3" s="16" t="s">
        <v>342</v>
      </c>
    </row>
    <row r="4" spans="1:14">
      <c r="A4" s="17"/>
      <c r="B4" s="139"/>
      <c r="C4" s="17"/>
      <c r="D4" s="17"/>
      <c r="E4" s="17"/>
      <c r="F4" s="17"/>
      <c r="G4" s="17"/>
      <c r="H4" s="17"/>
      <c r="I4" s="17"/>
      <c r="J4" s="17"/>
      <c r="K4" s="17"/>
      <c r="L4" s="138"/>
      <c r="M4" s="20"/>
      <c r="N4" s="20"/>
    </row>
    <row r="5" spans="1:14">
      <c r="A5" s="17" t="s">
        <v>383</v>
      </c>
      <c r="B5" s="139">
        <v>1</v>
      </c>
      <c r="C5" s="17">
        <v>61539</v>
      </c>
      <c r="D5" s="17">
        <v>62553</v>
      </c>
      <c r="E5" s="17">
        <v>63567</v>
      </c>
      <c r="F5" s="17">
        <v>64581</v>
      </c>
      <c r="G5" s="17">
        <v>65595</v>
      </c>
      <c r="H5" s="17">
        <v>66609</v>
      </c>
      <c r="I5" s="17">
        <v>67622</v>
      </c>
      <c r="J5" s="17">
        <v>68635</v>
      </c>
      <c r="K5" s="17">
        <v>69647</v>
      </c>
      <c r="L5" s="138">
        <f>AVERAGE(C5:K5)</f>
        <v>65594.222222222219</v>
      </c>
      <c r="M5" s="20">
        <f>+L5/B5*1.18</f>
        <v>77401.182222222211</v>
      </c>
      <c r="N5" s="20"/>
    </row>
    <row r="6" spans="1:14">
      <c r="A6" s="17" t="s">
        <v>384</v>
      </c>
      <c r="B6" s="139">
        <v>1</v>
      </c>
      <c r="C6" s="17">
        <v>71269</v>
      </c>
      <c r="D6" s="17">
        <v>72448</v>
      </c>
      <c r="E6" s="17">
        <v>73626</v>
      </c>
      <c r="F6" s="17">
        <v>74802</v>
      </c>
      <c r="G6" s="17">
        <v>75980</v>
      </c>
      <c r="H6" s="17">
        <v>77157</v>
      </c>
      <c r="I6" s="17">
        <v>78333</v>
      </c>
      <c r="J6" s="17">
        <v>79511</v>
      </c>
      <c r="K6" s="17">
        <v>80691</v>
      </c>
      <c r="L6" s="138">
        <f>AVERAGE(C6:K6)</f>
        <v>75979.666666666672</v>
      </c>
      <c r="M6" s="20">
        <f>+L6/B6*1.18</f>
        <v>89656.006666666668</v>
      </c>
      <c r="N6" s="20"/>
    </row>
    <row r="7" spans="1:14">
      <c r="A7" s="17" t="s">
        <v>385</v>
      </c>
      <c r="B7" s="139">
        <v>0.6</v>
      </c>
      <c r="C7" s="17"/>
      <c r="D7" s="17"/>
      <c r="E7" s="17"/>
      <c r="F7" s="17"/>
      <c r="G7" s="17"/>
      <c r="H7" s="17"/>
      <c r="I7" s="17"/>
      <c r="J7" s="17"/>
      <c r="K7" s="17"/>
      <c r="L7" s="138">
        <v>47040</v>
      </c>
      <c r="M7" s="20">
        <f>+L7/B7*1.18</f>
        <v>92512</v>
      </c>
      <c r="N7" s="20"/>
    </row>
    <row r="8" spans="1:14">
      <c r="A8" s="17" t="s">
        <v>386</v>
      </c>
      <c r="B8" s="139">
        <v>0.6</v>
      </c>
      <c r="C8" s="17"/>
      <c r="D8" s="17"/>
      <c r="E8" s="17"/>
      <c r="F8" s="17"/>
      <c r="G8" s="17"/>
      <c r="H8" s="17"/>
      <c r="I8" s="17"/>
      <c r="J8" s="17"/>
      <c r="K8" s="17"/>
      <c r="L8" s="138">
        <v>48540</v>
      </c>
      <c r="M8" s="20">
        <f>+L8/B8*1.18</f>
        <v>95462</v>
      </c>
      <c r="N8" s="20"/>
    </row>
    <row r="9" spans="1:14">
      <c r="A9" s="17" t="s">
        <v>387</v>
      </c>
      <c r="B9" s="139">
        <v>0.6</v>
      </c>
      <c r="C9" s="17"/>
      <c r="D9" s="17"/>
      <c r="E9" s="17"/>
      <c r="F9" s="17"/>
      <c r="G9" s="17"/>
      <c r="H9" s="17"/>
      <c r="I9" s="17"/>
      <c r="J9" s="17"/>
      <c r="K9" s="17"/>
      <c r="L9" s="138">
        <v>50040</v>
      </c>
      <c r="M9" s="20">
        <f>+L9/B9*1.18</f>
        <v>98412</v>
      </c>
      <c r="N9" s="20"/>
    </row>
    <row r="10" spans="1:14">
      <c r="A10" s="23" t="s">
        <v>349</v>
      </c>
      <c r="B10" s="146">
        <v>1</v>
      </c>
      <c r="C10" s="23"/>
      <c r="D10" s="23"/>
      <c r="E10" s="23"/>
      <c r="F10" s="23"/>
      <c r="G10" s="23"/>
      <c r="H10" s="23"/>
      <c r="I10" s="23"/>
      <c r="J10" s="23"/>
      <c r="K10" s="23"/>
      <c r="L10" s="23">
        <v>95986</v>
      </c>
      <c r="M10" s="26" t="s">
        <v>388</v>
      </c>
      <c r="N10" s="20"/>
    </row>
    <row r="11" spans="1:14" s="133" customFormat="1" ht="16">
      <c r="C11" s="132"/>
      <c r="D11" s="132"/>
      <c r="E11" s="132"/>
      <c r="F11" s="132"/>
      <c r="G11" s="132"/>
      <c r="H11" s="132"/>
      <c r="I11" s="132"/>
      <c r="J11" s="132"/>
      <c r="K11" s="132"/>
      <c r="L11" s="17"/>
      <c r="M11" s="20"/>
    </row>
    <row r="12" spans="1:14" s="133" customFormat="1" ht="16">
      <c r="C12" s="132"/>
      <c r="D12" s="132"/>
      <c r="E12" s="132"/>
      <c r="F12" s="132"/>
      <c r="G12" s="132"/>
      <c r="H12" s="132"/>
      <c r="I12" s="132"/>
      <c r="J12" s="132"/>
      <c r="K12" s="132"/>
      <c r="L12" s="17"/>
      <c r="M12" s="20"/>
    </row>
    <row r="13" spans="1:14" s="133" customFormat="1" ht="16">
      <c r="C13" s="132"/>
      <c r="D13" s="132"/>
      <c r="E13" s="132"/>
      <c r="F13" s="132"/>
      <c r="G13" s="132"/>
      <c r="H13" s="132"/>
      <c r="I13" s="132"/>
      <c r="J13" s="132"/>
      <c r="K13" s="132"/>
    </row>
    <row r="14" spans="1:14" s="133" customFormat="1" ht="16">
      <c r="A14" s="134" t="s">
        <v>389</v>
      </c>
      <c r="B14" s="134"/>
      <c r="C14" s="137"/>
      <c r="D14" s="137"/>
      <c r="E14" s="137"/>
      <c r="F14" s="137"/>
      <c r="G14" s="137"/>
      <c r="H14" s="137"/>
      <c r="I14" s="137"/>
      <c r="J14" s="137"/>
      <c r="K14" s="137"/>
      <c r="L14" s="132"/>
    </row>
    <row r="15" spans="1:14" s="133" customFormat="1" ht="16">
      <c r="A15" s="133" t="s">
        <v>390</v>
      </c>
      <c r="C15" s="132"/>
      <c r="D15" s="132"/>
      <c r="E15" s="132"/>
      <c r="F15" s="132"/>
      <c r="G15" s="132"/>
      <c r="H15" s="132"/>
      <c r="I15" s="132"/>
      <c r="J15" s="132"/>
      <c r="K15" s="132"/>
      <c r="L15" s="132"/>
    </row>
    <row r="16" spans="1:14" s="133" customFormat="1" ht="16">
      <c r="C16" s="132"/>
      <c r="D16" s="132"/>
      <c r="E16" s="132"/>
      <c r="F16" s="132"/>
      <c r="G16" s="132"/>
      <c r="H16" s="132"/>
      <c r="I16" s="132"/>
      <c r="J16" s="132"/>
      <c r="K16" s="132"/>
      <c r="L16" s="7"/>
      <c r="M16" s="7"/>
    </row>
    <row r="17" spans="1:13" s="133" customFormat="1" ht="16">
      <c r="A17" s="133" t="s">
        <v>391</v>
      </c>
      <c r="C17" s="132"/>
      <c r="D17" s="132"/>
      <c r="E17" s="132"/>
      <c r="F17" s="132"/>
      <c r="G17" s="132"/>
      <c r="H17" s="132"/>
      <c r="I17" s="132"/>
      <c r="J17" s="132"/>
      <c r="K17" s="132"/>
      <c r="L17" s="7"/>
      <c r="M17" s="7"/>
    </row>
    <row r="18" spans="1:13" s="133" customFormat="1" ht="16">
      <c r="C18" s="132"/>
      <c r="D18" s="132"/>
      <c r="E18" s="132"/>
      <c r="F18" s="132"/>
      <c r="G18" s="132"/>
      <c r="H18" s="132"/>
      <c r="I18" s="132"/>
      <c r="J18" s="132"/>
      <c r="K18" s="132"/>
      <c r="L18" s="7"/>
      <c r="M18" s="7"/>
    </row>
    <row r="19" spans="1:13" s="133" customFormat="1" ht="16">
      <c r="A19" s="133" t="s">
        <v>392</v>
      </c>
      <c r="C19" s="132"/>
      <c r="D19" s="132"/>
      <c r="E19" s="132"/>
      <c r="F19" s="132"/>
      <c r="G19" s="132"/>
      <c r="H19" s="132"/>
      <c r="I19" s="132"/>
      <c r="J19" s="132"/>
      <c r="K19" s="132"/>
      <c r="L19" s="7"/>
      <c r="M19" s="7"/>
    </row>
    <row r="20" spans="1:13" s="133" customFormat="1" ht="16">
      <c r="A20" s="133" t="s">
        <v>393</v>
      </c>
      <c r="C20" s="132"/>
      <c r="D20" s="132"/>
      <c r="E20" s="132"/>
      <c r="F20" s="132"/>
      <c r="G20" s="132"/>
      <c r="H20" s="132"/>
      <c r="I20" s="132"/>
      <c r="J20" s="132"/>
      <c r="K20" s="132"/>
      <c r="L20" s="7"/>
      <c r="M20" s="7"/>
    </row>
    <row r="21" spans="1:13" s="133" customFormat="1" ht="16">
      <c r="C21" s="132"/>
      <c r="D21" s="132"/>
      <c r="E21" s="132"/>
      <c r="F21" s="132"/>
      <c r="G21" s="132"/>
      <c r="H21" s="132"/>
      <c r="I21" s="132"/>
      <c r="J21" s="132"/>
      <c r="K21" s="132"/>
      <c r="L21" s="7"/>
      <c r="M21" s="7"/>
    </row>
    <row r="22" spans="1:13" s="133" customFormat="1" ht="16">
      <c r="C22" s="132"/>
      <c r="D22" s="132"/>
      <c r="E22" s="132"/>
      <c r="F22" s="132"/>
      <c r="G22" s="132"/>
      <c r="H22" s="132"/>
      <c r="I22" s="132"/>
      <c r="J22" s="132"/>
      <c r="K22" s="132"/>
      <c r="L22" s="7"/>
      <c r="M22" s="7"/>
    </row>
    <row r="23" spans="1:13" s="133" customFormat="1" ht="16">
      <c r="C23" s="132"/>
      <c r="D23" s="132"/>
      <c r="E23" s="132"/>
      <c r="F23" s="132"/>
      <c r="G23" s="132"/>
      <c r="H23" s="132"/>
      <c r="I23" s="132"/>
      <c r="J23" s="132"/>
      <c r="K23" s="132"/>
      <c r="L23" s="7"/>
      <c r="M23" s="7"/>
    </row>
    <row r="24" spans="1:13" s="133" customFormat="1" ht="16">
      <c r="C24" s="132"/>
      <c r="D24" s="132"/>
      <c r="E24" s="132"/>
      <c r="F24" s="132"/>
      <c r="G24" s="132"/>
      <c r="H24" s="132"/>
      <c r="I24" s="132"/>
      <c r="J24" s="132"/>
      <c r="K24" s="132"/>
      <c r="L24" s="7"/>
      <c r="M24" s="7"/>
    </row>
    <row r="25" spans="1:13" s="133" customFormat="1" ht="16">
      <c r="C25" s="132"/>
      <c r="D25" s="132"/>
      <c r="E25" s="132"/>
      <c r="F25" s="132"/>
      <c r="G25" s="132"/>
      <c r="H25" s="132"/>
      <c r="I25" s="132"/>
      <c r="J25" s="132"/>
      <c r="K25" s="132"/>
      <c r="L25" s="7"/>
      <c r="M25" s="7"/>
    </row>
    <row r="26" spans="1:13" s="133" customFormat="1" ht="16">
      <c r="C26" s="132"/>
      <c r="D26" s="132"/>
      <c r="E26" s="132"/>
      <c r="F26" s="132"/>
      <c r="G26" s="132"/>
      <c r="H26" s="132"/>
      <c r="I26" s="132"/>
      <c r="J26" s="132"/>
      <c r="K26" s="132"/>
      <c r="L26" s="7"/>
      <c r="M26" s="7"/>
    </row>
    <row r="27" spans="1:13" s="133" customFormat="1" ht="16">
      <c r="C27" s="132"/>
      <c r="D27" s="132"/>
      <c r="E27" s="132"/>
      <c r="F27" s="132"/>
      <c r="G27" s="132"/>
      <c r="H27" s="132"/>
      <c r="I27" s="132"/>
      <c r="J27" s="132"/>
      <c r="K27" s="132"/>
      <c r="L27" s="7"/>
      <c r="M27" s="7"/>
    </row>
  </sheetData>
  <pageMargins left="0.7" right="0.7" top="0.78740157499999996" bottom="0.78740157499999996"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26B63-7B46-3849-A31E-5761E4A5C011}">
  <sheetPr>
    <tabColor theme="9" tint="0.79998168889431442"/>
  </sheetPr>
  <dimension ref="A1:Q28"/>
  <sheetViews>
    <sheetView zoomScale="150" zoomScaleNormal="150" workbookViewId="0">
      <selection activeCell="M9" sqref="M9"/>
    </sheetView>
  </sheetViews>
  <sheetFormatPr baseColWidth="10" defaultColWidth="10.83203125" defaultRowHeight="16"/>
  <cols>
    <col min="1" max="1" width="62" style="133" bestFit="1" customWidth="1"/>
    <col min="2" max="2" width="8.6640625" style="133" bestFit="1" customWidth="1"/>
    <col min="3" max="11" width="9.33203125" style="133" bestFit="1" customWidth="1"/>
    <col min="12" max="12" width="12.6640625" style="133" bestFit="1" customWidth="1"/>
    <col min="13" max="13" width="17" style="133" bestFit="1" customWidth="1"/>
    <col min="14" max="14" width="16.6640625" style="133" customWidth="1"/>
    <col min="15" max="15" width="7" style="133" bestFit="1" customWidth="1"/>
    <col min="16" max="16" width="11.1640625" style="133" bestFit="1" customWidth="1"/>
    <col min="17" max="17" width="13.83203125" style="133" bestFit="1" customWidth="1"/>
    <col min="18" max="16384" width="10.83203125" style="133"/>
  </cols>
  <sheetData>
    <row r="1" spans="1:17">
      <c r="A1" s="159" t="s">
        <v>338</v>
      </c>
      <c r="B1" s="159"/>
      <c r="C1" s="159"/>
      <c r="D1" s="159"/>
      <c r="E1" s="159"/>
      <c r="F1" s="159"/>
      <c r="G1" s="159"/>
      <c r="H1" s="159"/>
      <c r="I1" s="159"/>
      <c r="J1" s="159"/>
      <c r="K1" s="159"/>
      <c r="L1" s="159"/>
      <c r="M1" s="160" t="s">
        <v>353</v>
      </c>
      <c r="N1" s="161"/>
    </row>
    <row r="2" spans="1:17">
      <c r="A2" s="162"/>
      <c r="B2" s="162"/>
      <c r="C2" s="162"/>
      <c r="D2" s="162"/>
      <c r="E2" s="162"/>
      <c r="F2" s="162"/>
      <c r="G2" s="162"/>
      <c r="H2" s="162"/>
      <c r="I2" s="162"/>
      <c r="J2" s="162"/>
      <c r="K2" s="162"/>
      <c r="L2" s="162"/>
      <c r="M2" s="161"/>
      <c r="N2" s="161"/>
    </row>
    <row r="3" spans="1:17">
      <c r="A3" s="163"/>
      <c r="B3" s="162" t="s">
        <v>339</v>
      </c>
      <c r="C3" s="133">
        <v>3</v>
      </c>
      <c r="D3" s="133">
        <v>4</v>
      </c>
      <c r="E3" s="133">
        <v>5</v>
      </c>
      <c r="F3" s="133">
        <v>6</v>
      </c>
      <c r="G3" s="133">
        <v>7</v>
      </c>
      <c r="H3" s="133">
        <v>8</v>
      </c>
      <c r="I3" s="133">
        <v>9</v>
      </c>
      <c r="J3" s="133">
        <v>10</v>
      </c>
      <c r="K3" s="133">
        <v>11</v>
      </c>
      <c r="L3" s="133" t="s">
        <v>340</v>
      </c>
      <c r="M3" s="164" t="s">
        <v>342</v>
      </c>
      <c r="N3" s="165" t="s">
        <v>394</v>
      </c>
    </row>
    <row r="4" spans="1:17">
      <c r="A4" s="166"/>
      <c r="B4" s="166"/>
      <c r="C4" s="166"/>
      <c r="D4" s="166"/>
      <c r="E4" s="166"/>
      <c r="F4" s="166"/>
      <c r="G4" s="166"/>
      <c r="H4" s="166"/>
      <c r="I4" s="166"/>
      <c r="J4" s="166"/>
      <c r="K4" s="166"/>
      <c r="L4" s="166"/>
      <c r="M4" s="167"/>
      <c r="N4" s="167"/>
      <c r="P4" s="167"/>
    </row>
    <row r="5" spans="1:17">
      <c r="A5" s="17" t="s">
        <v>383</v>
      </c>
      <c r="B5" s="168">
        <v>1</v>
      </c>
      <c r="C5" s="133">
        <v>62093</v>
      </c>
      <c r="D5" s="133">
        <v>63116</v>
      </c>
      <c r="E5" s="133">
        <v>64139</v>
      </c>
      <c r="F5" s="133">
        <v>65162</v>
      </c>
      <c r="G5" s="133">
        <v>66185</v>
      </c>
      <c r="H5" s="133">
        <v>67208</v>
      </c>
      <c r="I5" s="133">
        <v>68231</v>
      </c>
      <c r="J5" s="133">
        <v>69253</v>
      </c>
      <c r="K5" s="133">
        <v>70274</v>
      </c>
      <c r="L5" s="169">
        <f>AVERAGE(C5:K5)</f>
        <v>66184.555555555562</v>
      </c>
      <c r="M5" s="170">
        <f>L5+(L5*N5)</f>
        <v>75450.393333333341</v>
      </c>
      <c r="N5" s="171">
        <v>0.14000000000000001</v>
      </c>
    </row>
    <row r="6" spans="1:17" ht="17" thickBot="1">
      <c r="A6" s="17" t="s">
        <v>384</v>
      </c>
      <c r="B6" s="168">
        <v>1</v>
      </c>
      <c r="C6" s="172">
        <v>71910</v>
      </c>
      <c r="D6" s="172">
        <v>73100</v>
      </c>
      <c r="E6" s="172">
        <v>74289</v>
      </c>
      <c r="F6" s="172">
        <v>75475</v>
      </c>
      <c r="G6" s="172">
        <v>76664</v>
      </c>
      <c r="H6" s="172">
        <v>77851</v>
      </c>
      <c r="I6" s="172">
        <v>79038</v>
      </c>
      <c r="J6" s="172">
        <v>80227</v>
      </c>
      <c r="K6" s="172">
        <v>81417</v>
      </c>
      <c r="L6" s="169">
        <f>AVERAGE(C6:K6)</f>
        <v>76663.444444444438</v>
      </c>
      <c r="M6" s="170">
        <f t="shared" ref="M6:M11" si="0">L6+(L6*N6)</f>
        <v>87396.32666666666</v>
      </c>
      <c r="N6" s="171">
        <v>0.14000000000000001</v>
      </c>
    </row>
    <row r="7" spans="1:17">
      <c r="A7" s="17" t="s">
        <v>385</v>
      </c>
      <c r="B7" s="168">
        <v>0.6</v>
      </c>
      <c r="C7" s="166"/>
      <c r="D7" s="166"/>
      <c r="E7" s="166"/>
      <c r="F7" s="166"/>
      <c r="G7" s="166"/>
      <c r="H7" s="166"/>
      <c r="I7" s="166"/>
      <c r="J7" s="166"/>
      <c r="K7" s="169"/>
      <c r="L7" s="169">
        <v>47040</v>
      </c>
      <c r="M7" s="170">
        <f>(L7+(L7*N7))/B7</f>
        <v>89768.000000000015</v>
      </c>
      <c r="N7" s="173">
        <v>0.14499999999999999</v>
      </c>
      <c r="O7" s="133">
        <f>+M7/1.145</f>
        <v>78400.000000000015</v>
      </c>
      <c r="P7" s="133">
        <f>+O7*0.6</f>
        <v>47040.000000000007</v>
      </c>
      <c r="Q7" s="133">
        <f>+L7*1.145</f>
        <v>53860.800000000003</v>
      </c>
    </row>
    <row r="8" spans="1:17">
      <c r="A8" s="17" t="s">
        <v>386</v>
      </c>
      <c r="B8" s="168">
        <v>0.6</v>
      </c>
      <c r="C8" s="166"/>
      <c r="D8" s="166"/>
      <c r="E8" s="166"/>
      <c r="F8" s="166"/>
      <c r="G8" s="166"/>
      <c r="H8" s="166"/>
      <c r="I8" s="166"/>
      <c r="J8" s="166"/>
      <c r="K8" s="169"/>
      <c r="L8" s="169">
        <v>48540</v>
      </c>
      <c r="M8" s="170">
        <f>(L8+(L8*N8))/B8</f>
        <v>92630.500000000015</v>
      </c>
      <c r="N8" s="173">
        <v>0.14499999999999999</v>
      </c>
      <c r="O8" s="133">
        <f>+M8/1.145</f>
        <v>80900.000000000015</v>
      </c>
      <c r="P8" s="133">
        <f>+O8*0.6</f>
        <v>48540.000000000007</v>
      </c>
      <c r="Q8" s="133">
        <f>+L8*1.145</f>
        <v>55578.3</v>
      </c>
    </row>
    <row r="9" spans="1:17">
      <c r="A9" s="17" t="s">
        <v>387</v>
      </c>
      <c r="B9" s="168">
        <v>0.6</v>
      </c>
      <c r="C9" s="166"/>
      <c r="D9" s="166"/>
      <c r="E9" s="166"/>
      <c r="F9" s="166"/>
      <c r="G9" s="166"/>
      <c r="H9" s="166"/>
      <c r="I9" s="166"/>
      <c r="J9" s="166"/>
      <c r="K9" s="169"/>
      <c r="L9" s="169">
        <v>50040</v>
      </c>
      <c r="M9" s="170">
        <f>(L9+(L9*N9))/B9</f>
        <v>95493.000000000015</v>
      </c>
      <c r="N9" s="173">
        <v>0.14499999999999999</v>
      </c>
      <c r="Q9" s="133">
        <f>+L9*1.145</f>
        <v>57295.8</v>
      </c>
    </row>
    <row r="10" spans="1:17">
      <c r="A10" s="17" t="s">
        <v>395</v>
      </c>
      <c r="B10" s="168">
        <v>1</v>
      </c>
      <c r="C10" s="166"/>
      <c r="D10" s="166"/>
      <c r="E10" s="166"/>
      <c r="F10" s="166"/>
      <c r="G10" s="166"/>
      <c r="H10" s="166"/>
      <c r="I10" s="166"/>
      <c r="J10" s="166"/>
      <c r="K10" s="166"/>
      <c r="L10" s="169">
        <v>90883</v>
      </c>
      <c r="M10" s="170">
        <f t="shared" si="0"/>
        <v>104515.45</v>
      </c>
      <c r="N10" s="171">
        <v>0.15</v>
      </c>
      <c r="P10" s="167"/>
    </row>
    <row r="11" spans="1:17">
      <c r="A11" s="17" t="s">
        <v>349</v>
      </c>
      <c r="B11" s="168">
        <v>1</v>
      </c>
      <c r="C11" s="166"/>
      <c r="D11" s="166"/>
      <c r="E11" s="166"/>
      <c r="F11" s="166"/>
      <c r="G11" s="166"/>
      <c r="H11" s="166"/>
      <c r="I11" s="166"/>
      <c r="J11" s="166"/>
      <c r="K11" s="166"/>
      <c r="L11" s="169">
        <v>96850</v>
      </c>
      <c r="M11" s="170">
        <f t="shared" si="0"/>
        <v>111377.5</v>
      </c>
      <c r="N11" s="171">
        <v>0.15</v>
      </c>
      <c r="P11" s="167"/>
    </row>
    <row r="12" spans="1:17">
      <c r="A12" s="166"/>
      <c r="B12" s="166"/>
      <c r="C12" s="166"/>
      <c r="D12" s="166"/>
      <c r="E12" s="166"/>
      <c r="F12" s="166"/>
      <c r="G12" s="166"/>
      <c r="H12" s="166"/>
      <c r="I12" s="166"/>
      <c r="J12" s="166"/>
      <c r="K12" s="166"/>
      <c r="L12" s="166"/>
      <c r="M12" s="167"/>
      <c r="N12" s="167"/>
      <c r="P12" s="167"/>
    </row>
    <row r="13" spans="1:17">
      <c r="A13" s="166"/>
      <c r="B13" s="166"/>
      <c r="C13" s="166"/>
      <c r="D13" s="166"/>
      <c r="E13" s="166"/>
      <c r="F13" s="166"/>
      <c r="G13" s="166"/>
      <c r="H13" s="166"/>
      <c r="I13" s="166"/>
      <c r="J13" s="166"/>
      <c r="K13" s="166"/>
      <c r="L13" s="166"/>
      <c r="M13" s="167"/>
      <c r="N13" s="167"/>
      <c r="P13" s="167"/>
    </row>
    <row r="14" spans="1:17">
      <c r="A14" s="166"/>
      <c r="B14" s="166"/>
      <c r="C14" s="166"/>
      <c r="D14" s="166"/>
      <c r="E14" s="166"/>
      <c r="F14" s="166"/>
      <c r="G14" s="166"/>
      <c r="H14" s="166"/>
      <c r="I14" s="166"/>
      <c r="J14" s="166"/>
      <c r="K14" s="166"/>
      <c r="L14" s="166"/>
      <c r="M14" s="167"/>
      <c r="N14" s="167"/>
      <c r="P14" s="167"/>
    </row>
    <row r="15" spans="1:17">
      <c r="A15" s="166"/>
      <c r="B15" s="166"/>
      <c r="C15" s="166"/>
      <c r="D15" s="166"/>
      <c r="E15" s="166"/>
      <c r="F15" s="166"/>
      <c r="G15" s="166"/>
      <c r="H15" s="166"/>
      <c r="I15" s="166"/>
      <c r="J15" s="166"/>
      <c r="K15" s="166"/>
      <c r="L15" s="166"/>
      <c r="M15" s="167"/>
      <c r="N15" s="167"/>
      <c r="P15" s="167"/>
    </row>
    <row r="16" spans="1:17">
      <c r="A16" s="166"/>
      <c r="B16" s="166"/>
      <c r="C16" s="166"/>
      <c r="D16" s="166"/>
      <c r="E16" s="166"/>
      <c r="F16" s="166"/>
      <c r="G16" s="166"/>
      <c r="H16" s="166"/>
      <c r="I16" s="166"/>
      <c r="J16" s="166"/>
      <c r="K16" s="166"/>
      <c r="L16" s="166"/>
      <c r="M16" s="167"/>
      <c r="N16" s="167"/>
      <c r="P16" s="167"/>
    </row>
    <row r="17" spans="1:16">
      <c r="A17" s="174"/>
      <c r="B17" s="174"/>
      <c r="C17" s="174"/>
      <c r="D17" s="174"/>
      <c r="E17" s="174"/>
      <c r="F17" s="174"/>
      <c r="G17" s="174"/>
      <c r="H17" s="174"/>
      <c r="I17" s="174"/>
      <c r="J17" s="174"/>
      <c r="K17" s="174"/>
      <c r="L17" s="174"/>
      <c r="M17" s="175"/>
      <c r="N17" s="167"/>
      <c r="P17" s="167"/>
    </row>
    <row r="18" spans="1:16">
      <c r="O18" s="176"/>
    </row>
    <row r="20" spans="1:16" ht="17" thickBot="1">
      <c r="C20" s="133">
        <v>70274</v>
      </c>
      <c r="D20" s="177">
        <v>81417</v>
      </c>
    </row>
    <row r="21" spans="1:16" ht="17" thickBot="1">
      <c r="C21" s="133">
        <v>69253</v>
      </c>
      <c r="D21" s="177">
        <v>80227</v>
      </c>
    </row>
    <row r="22" spans="1:16" ht="17" thickBot="1">
      <c r="C22" s="133">
        <v>68231</v>
      </c>
      <c r="D22" s="177">
        <v>79038</v>
      </c>
    </row>
    <row r="23" spans="1:16" ht="17" thickBot="1">
      <c r="C23" s="133">
        <v>67208</v>
      </c>
      <c r="D23" s="177">
        <v>77851</v>
      </c>
    </row>
    <row r="24" spans="1:16" ht="17" thickBot="1">
      <c r="C24" s="133">
        <v>66185</v>
      </c>
      <c r="D24" s="177">
        <v>76664</v>
      </c>
    </row>
    <row r="25" spans="1:16" ht="17" thickBot="1">
      <c r="C25" s="133">
        <v>65162</v>
      </c>
      <c r="D25" s="177">
        <v>75475</v>
      </c>
    </row>
    <row r="26" spans="1:16" ht="17" thickBot="1">
      <c r="C26" s="133">
        <v>64139</v>
      </c>
      <c r="D26" s="177">
        <v>74289</v>
      </c>
    </row>
    <row r="27" spans="1:16" ht="17" thickBot="1">
      <c r="C27" s="133">
        <v>63116</v>
      </c>
      <c r="D27" s="177">
        <v>73100</v>
      </c>
    </row>
    <row r="28" spans="1:16" ht="17" thickBot="1">
      <c r="C28" s="133">
        <v>62093</v>
      </c>
      <c r="D28" s="177">
        <v>71910</v>
      </c>
    </row>
  </sheetData>
  <pageMargins left="0.7" right="0.7" top="0.78740157499999996" bottom="0.78740157499999996" header="0.3" footer="0.3"/>
  <pageSetup paperSize="9" orientation="portrait" verticalDpi="0"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28"/>
  <sheetViews>
    <sheetView zoomScale="160" zoomScaleNormal="160" workbookViewId="0">
      <selection activeCell="E24" sqref="E24"/>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338</v>
      </c>
      <c r="B1" s="12" t="s">
        <v>351</v>
      </c>
      <c r="C1" s="12" t="s">
        <v>352</v>
      </c>
      <c r="D1" s="12" t="s">
        <v>353</v>
      </c>
      <c r="E1" s="12" t="s">
        <v>354</v>
      </c>
      <c r="F1" s="12" t="s">
        <v>355</v>
      </c>
    </row>
    <row r="2" spans="1:8" ht="15">
      <c r="A2" s="13"/>
      <c r="B2" s="14" t="s">
        <v>356</v>
      </c>
      <c r="C2" s="14" t="s">
        <v>357</v>
      </c>
      <c r="D2" s="14"/>
      <c r="E2" s="14"/>
    </row>
    <row r="3" spans="1:8" ht="15">
      <c r="A3" s="15"/>
      <c r="B3" s="16" t="s">
        <v>358</v>
      </c>
      <c r="C3" s="16" t="s">
        <v>359</v>
      </c>
      <c r="D3" s="16" t="s">
        <v>359</v>
      </c>
      <c r="E3" s="16" t="s">
        <v>359</v>
      </c>
      <c r="F3" s="16" t="s">
        <v>359</v>
      </c>
    </row>
    <row r="4" spans="1:8" ht="13" customHeight="1">
      <c r="A4" s="339" t="s">
        <v>526</v>
      </c>
      <c r="B4" s="18">
        <v>120</v>
      </c>
      <c r="C4" s="88">
        <v>1702.1999999999998</v>
      </c>
      <c r="D4" s="20">
        <f>+B4*C4</f>
        <v>204263.99999999997</v>
      </c>
      <c r="E4" s="21">
        <f>+D4/12</f>
        <v>17021.999999999996</v>
      </c>
      <c r="F4" s="22">
        <f>+B4*8.4</f>
        <v>1008</v>
      </c>
    </row>
    <row r="5" spans="1:8" ht="13" customHeight="1">
      <c r="A5" s="340" t="s">
        <v>527</v>
      </c>
      <c r="B5" s="18">
        <v>95</v>
      </c>
      <c r="C5" s="88">
        <v>1786.1999999999998</v>
      </c>
      <c r="D5" s="20">
        <f>+B5*C5</f>
        <v>169688.99999999997</v>
      </c>
      <c r="E5" s="21">
        <f>+D5/12</f>
        <v>14140.749999999998</v>
      </c>
      <c r="F5" s="22">
        <f>+B5*8.4</f>
        <v>798</v>
      </c>
      <c r="G5" s="7" t="s">
        <v>396</v>
      </c>
    </row>
    <row r="6" spans="1:8" ht="14" customHeight="1">
      <c r="A6" s="340" t="s">
        <v>528</v>
      </c>
      <c r="B6" s="18">
        <v>75</v>
      </c>
      <c r="C6" s="88">
        <v>1828.1999999999998</v>
      </c>
      <c r="D6" s="20">
        <f>+B6*C6</f>
        <v>137115</v>
      </c>
      <c r="E6" s="21">
        <f>+D6/12</f>
        <v>11426.25</v>
      </c>
      <c r="F6" s="22">
        <f>+B6*8.4</f>
        <v>630</v>
      </c>
    </row>
    <row r="7" spans="1:8">
      <c r="A7" s="17" t="s">
        <v>397</v>
      </c>
      <c r="B7" s="18">
        <v>50</v>
      </c>
      <c r="C7" s="88">
        <v>1870.1999999999998</v>
      </c>
      <c r="D7" s="20">
        <f>+B7*C7</f>
        <v>93509.999999999985</v>
      </c>
      <c r="E7" s="21">
        <f>+D7/12</f>
        <v>7792.4999999999991</v>
      </c>
      <c r="F7" s="22">
        <f>+B7*8.4</f>
        <v>420</v>
      </c>
      <c r="H7" s="20"/>
    </row>
    <row r="8" spans="1:8">
      <c r="A8" s="23" t="s">
        <v>398</v>
      </c>
      <c r="B8" s="24">
        <v>70</v>
      </c>
      <c r="C8" s="89">
        <v>1870.1999999999998</v>
      </c>
      <c r="D8" s="26">
        <f>+B8*C8</f>
        <v>130913.99999999999</v>
      </c>
      <c r="E8" s="27">
        <f>+D8/12</f>
        <v>10909.499999999998</v>
      </c>
      <c r="F8" s="28">
        <f>+B8*8.4</f>
        <v>588</v>
      </c>
      <c r="H8" s="20"/>
    </row>
    <row r="9" spans="1:8">
      <c r="F9" s="22"/>
      <c r="G9" s="22"/>
    </row>
    <row r="10" spans="1:8" ht="16">
      <c r="A10" s="53" t="s">
        <v>399</v>
      </c>
      <c r="B10" s="53"/>
      <c r="C10" s="54"/>
      <c r="D10" s="54"/>
      <c r="E10" s="54"/>
    </row>
    <row r="11" spans="1:8" ht="16">
      <c r="A11" s="55" t="s">
        <v>400</v>
      </c>
      <c r="B11" s="53"/>
      <c r="C11" s="54"/>
      <c r="D11" s="54"/>
      <c r="E11" s="54"/>
    </row>
    <row r="12" spans="1:8" ht="16">
      <c r="A12" s="55" t="s">
        <v>401</v>
      </c>
      <c r="B12" s="53"/>
      <c r="C12" s="54"/>
      <c r="D12" s="54"/>
      <c r="E12" s="54"/>
    </row>
    <row r="13" spans="1:8" ht="16">
      <c r="A13" s="55" t="s">
        <v>402</v>
      </c>
      <c r="B13" s="53"/>
      <c r="C13" s="54"/>
      <c r="D13" s="54"/>
      <c r="E13" s="54"/>
    </row>
    <row r="14" spans="1:8" ht="16">
      <c r="A14" s="55" t="s">
        <v>403</v>
      </c>
      <c r="B14" s="53"/>
      <c r="C14" s="54"/>
      <c r="D14" s="54"/>
      <c r="E14" s="54"/>
    </row>
    <row r="15" spans="1:8" ht="16">
      <c r="A15" s="55" t="s">
        <v>404</v>
      </c>
      <c r="B15" s="53"/>
      <c r="C15" s="54"/>
      <c r="D15" s="54"/>
      <c r="E15" s="54"/>
    </row>
    <row r="16" spans="1:8" ht="16">
      <c r="A16" s="55" t="s">
        <v>405</v>
      </c>
      <c r="B16" s="53"/>
      <c r="C16" s="54"/>
      <c r="D16" s="54"/>
      <c r="E16" s="54"/>
    </row>
    <row r="17" spans="1:5" ht="16">
      <c r="A17" s="53"/>
      <c r="B17" s="53"/>
      <c r="C17" s="54"/>
      <c r="D17" s="54"/>
      <c r="E17" s="54"/>
    </row>
    <row r="18" spans="1:5">
      <c r="A18" s="352" t="s">
        <v>406</v>
      </c>
      <c r="B18" s="352"/>
      <c r="C18" s="352"/>
      <c r="D18" s="352"/>
      <c r="E18" s="352"/>
    </row>
    <row r="21" spans="1:5">
      <c r="A21" s="92" t="s">
        <v>407</v>
      </c>
    </row>
    <row r="23" spans="1:5">
      <c r="A23" s="93">
        <v>42</v>
      </c>
      <c r="B23" s="93" t="s">
        <v>408</v>
      </c>
    </row>
    <row r="24" spans="1:5">
      <c r="A24" s="93">
        <v>52</v>
      </c>
      <c r="B24" s="93" t="s">
        <v>409</v>
      </c>
    </row>
    <row r="25" spans="1:5">
      <c r="A25" s="93">
        <v>5</v>
      </c>
      <c r="B25" s="93" t="s">
        <v>410</v>
      </c>
    </row>
    <row r="26" spans="1:5">
      <c r="A26" s="93">
        <v>10</v>
      </c>
      <c r="B26" s="93" t="s">
        <v>411</v>
      </c>
    </row>
    <row r="28" spans="1:5">
      <c r="A28" s="7">
        <f>A23*(A24-A25)-A26</f>
        <v>1964</v>
      </c>
      <c r="B28" s="7" t="s">
        <v>412</v>
      </c>
    </row>
  </sheetData>
  <mergeCells count="1">
    <mergeCell ref="A18:E18"/>
  </mergeCells>
  <pageMargins left="0.7" right="0.7" top="0.78740157499999996" bottom="0.78740157499999996"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8FB3-A6C9-3940-A156-AFE11678A1E5}">
  <sheetPr>
    <tabColor theme="9" tint="0.79998168889431442"/>
  </sheetPr>
  <dimension ref="A1:H42"/>
  <sheetViews>
    <sheetView workbookViewId="0">
      <selection activeCell="A11" sqref="A11"/>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338</v>
      </c>
      <c r="B1" s="12" t="s">
        <v>351</v>
      </c>
      <c r="C1" s="12" t="s">
        <v>352</v>
      </c>
      <c r="D1" s="12" t="s">
        <v>353</v>
      </c>
      <c r="E1" s="12" t="s">
        <v>354</v>
      </c>
      <c r="F1" s="12" t="s">
        <v>355</v>
      </c>
    </row>
    <row r="2" spans="1:8" ht="15">
      <c r="A2" s="13"/>
      <c r="B2" s="14" t="s">
        <v>356</v>
      </c>
      <c r="C2" s="14" t="s">
        <v>357</v>
      </c>
      <c r="D2" s="14"/>
      <c r="E2" s="14"/>
    </row>
    <row r="3" spans="1:8" ht="15">
      <c r="A3" s="15"/>
      <c r="B3" s="16" t="s">
        <v>358</v>
      </c>
      <c r="C3" s="16" t="s">
        <v>359</v>
      </c>
      <c r="D3" s="16" t="s">
        <v>359</v>
      </c>
      <c r="E3" s="16" t="s">
        <v>359</v>
      </c>
      <c r="F3" s="16" t="s">
        <v>359</v>
      </c>
    </row>
    <row r="4" spans="1:8">
      <c r="A4" s="17"/>
      <c r="B4" s="18"/>
      <c r="C4" s="19"/>
      <c r="D4" s="20"/>
      <c r="E4" s="21"/>
      <c r="F4" s="22"/>
    </row>
    <row r="5" spans="1:8">
      <c r="A5" s="17" t="s">
        <v>360</v>
      </c>
      <c r="B5" s="18">
        <v>120</v>
      </c>
      <c r="C5" s="19">
        <v>1705</v>
      </c>
      <c r="D5" s="20">
        <f>+B5*C5</f>
        <v>204600</v>
      </c>
      <c r="E5" s="21">
        <f>+D5/12</f>
        <v>17050</v>
      </c>
      <c r="F5" s="22">
        <f>+B5*8.4</f>
        <v>1008</v>
      </c>
    </row>
    <row r="6" spans="1:8">
      <c r="A6" s="17" t="s">
        <v>361</v>
      </c>
      <c r="B6" s="18">
        <v>100</v>
      </c>
      <c r="C6" s="19">
        <v>1705</v>
      </c>
      <c r="D6" s="20">
        <f t="shared" ref="D6:D13" si="0">+B6*C6</f>
        <v>170500</v>
      </c>
      <c r="E6" s="21">
        <f t="shared" ref="E6:E13" si="1">+D6/12</f>
        <v>14208.333333333334</v>
      </c>
      <c r="F6" s="22">
        <f t="shared" ref="F6:F13" si="2">+B6*8.4</f>
        <v>840</v>
      </c>
    </row>
    <row r="7" spans="1:8">
      <c r="A7" s="17" t="s">
        <v>362</v>
      </c>
      <c r="B7" s="18">
        <v>65</v>
      </c>
      <c r="C7" s="19">
        <v>1850</v>
      </c>
      <c r="D7" s="20">
        <f t="shared" si="0"/>
        <v>120250</v>
      </c>
      <c r="E7" s="21">
        <f t="shared" si="1"/>
        <v>10020.833333333334</v>
      </c>
      <c r="F7" s="22">
        <f t="shared" si="2"/>
        <v>546</v>
      </c>
      <c r="H7" s="20"/>
    </row>
    <row r="8" spans="1:8">
      <c r="A8" s="17" t="s">
        <v>413</v>
      </c>
      <c r="B8" s="18">
        <v>55</v>
      </c>
      <c r="C8" s="19">
        <v>1850</v>
      </c>
      <c r="D8" s="20">
        <f t="shared" si="0"/>
        <v>101750</v>
      </c>
      <c r="E8" s="21">
        <f t="shared" si="1"/>
        <v>8479.1666666666661</v>
      </c>
      <c r="F8" s="22">
        <f t="shared" si="2"/>
        <v>462</v>
      </c>
      <c r="H8" s="20"/>
    </row>
    <row r="9" spans="1:8">
      <c r="A9" s="17" t="s">
        <v>414</v>
      </c>
      <c r="B9" s="18">
        <v>100</v>
      </c>
      <c r="C9" s="19">
        <v>1850</v>
      </c>
      <c r="D9" s="20">
        <f t="shared" si="0"/>
        <v>185000</v>
      </c>
      <c r="E9" s="21">
        <f t="shared" si="1"/>
        <v>15416.666666666666</v>
      </c>
      <c r="F9" s="22">
        <f t="shared" si="2"/>
        <v>840</v>
      </c>
      <c r="H9" s="20"/>
    </row>
    <row r="10" spans="1:8">
      <c r="A10" s="17" t="s">
        <v>415</v>
      </c>
      <c r="B10" s="18">
        <v>65</v>
      </c>
      <c r="C10" s="19">
        <v>1850</v>
      </c>
      <c r="D10" s="20">
        <f t="shared" si="0"/>
        <v>120250</v>
      </c>
      <c r="E10" s="21">
        <f t="shared" si="1"/>
        <v>10020.833333333334</v>
      </c>
      <c r="F10" s="22">
        <f t="shared" si="2"/>
        <v>546</v>
      </c>
      <c r="H10" s="20"/>
    </row>
    <row r="11" spans="1:8">
      <c r="A11" s="17" t="s">
        <v>416</v>
      </c>
      <c r="B11" s="18">
        <v>55</v>
      </c>
      <c r="C11" s="19">
        <v>1850</v>
      </c>
      <c r="D11" s="20">
        <f t="shared" si="0"/>
        <v>101750</v>
      </c>
      <c r="E11" s="21">
        <f t="shared" si="1"/>
        <v>8479.1666666666661</v>
      </c>
      <c r="F11" s="22">
        <f t="shared" si="2"/>
        <v>462</v>
      </c>
      <c r="H11" s="20"/>
    </row>
    <row r="12" spans="1:8">
      <c r="A12" s="17" t="s">
        <v>417</v>
      </c>
      <c r="B12" s="18">
        <v>40</v>
      </c>
      <c r="C12" s="19">
        <v>1850</v>
      </c>
      <c r="D12" s="20">
        <f t="shared" si="0"/>
        <v>74000</v>
      </c>
      <c r="E12" s="21">
        <f t="shared" si="1"/>
        <v>6166.666666666667</v>
      </c>
      <c r="F12" s="22">
        <f t="shared" si="2"/>
        <v>336</v>
      </c>
      <c r="H12" s="20"/>
    </row>
    <row r="13" spans="1:8">
      <c r="A13" s="23" t="s">
        <v>418</v>
      </c>
      <c r="B13" s="24">
        <v>15</v>
      </c>
      <c r="C13" s="25">
        <v>1850</v>
      </c>
      <c r="D13" s="26">
        <f t="shared" si="0"/>
        <v>27750</v>
      </c>
      <c r="E13" s="27">
        <f t="shared" si="1"/>
        <v>2312.5</v>
      </c>
      <c r="F13" s="28">
        <f t="shared" si="2"/>
        <v>126</v>
      </c>
      <c r="H13" s="20"/>
    </row>
    <row r="14" spans="1:8">
      <c r="F14" s="22"/>
      <c r="G14" s="22"/>
    </row>
    <row r="15" spans="1:8">
      <c r="A15" s="29" t="s">
        <v>365</v>
      </c>
      <c r="B15" s="30"/>
      <c r="C15" s="30" t="s">
        <v>366</v>
      </c>
      <c r="D15" s="31"/>
      <c r="E15" s="8"/>
      <c r="F15" s="8"/>
      <c r="G15" s="32"/>
    </row>
    <row r="16" spans="1:8">
      <c r="A16" s="33"/>
      <c r="B16" s="34"/>
      <c r="C16" s="34" t="s">
        <v>367</v>
      </c>
      <c r="D16" s="35"/>
      <c r="G16" s="36"/>
    </row>
    <row r="17" spans="1:7">
      <c r="A17" s="37"/>
      <c r="B17" s="38"/>
      <c r="C17" s="38" t="s">
        <v>368</v>
      </c>
      <c r="D17" s="39"/>
      <c r="E17" s="40"/>
      <c r="F17" s="40"/>
      <c r="G17" s="41"/>
    </row>
    <row r="18" spans="1:7">
      <c r="A18" s="42"/>
      <c r="B18" s="42"/>
      <c r="C18" s="35"/>
      <c r="D18" s="35"/>
    </row>
    <row r="19" spans="1:7">
      <c r="A19" s="29" t="s">
        <v>369</v>
      </c>
      <c r="B19" s="30"/>
      <c r="C19" s="30" t="s">
        <v>370</v>
      </c>
      <c r="D19" s="31"/>
      <c r="E19" s="8"/>
      <c r="F19" s="8"/>
      <c r="G19" s="32"/>
    </row>
    <row r="20" spans="1:7">
      <c r="A20" s="33"/>
      <c r="B20" s="34"/>
      <c r="C20" s="34" t="s">
        <v>371</v>
      </c>
      <c r="D20" s="35"/>
      <c r="G20" s="36"/>
    </row>
    <row r="21" spans="1:7">
      <c r="A21" s="33"/>
      <c r="B21" s="34"/>
      <c r="C21" s="34" t="s">
        <v>372</v>
      </c>
      <c r="D21" s="35"/>
      <c r="G21" s="36"/>
    </row>
    <row r="22" spans="1:7">
      <c r="A22" s="33"/>
      <c r="B22" s="34"/>
      <c r="C22" s="34" t="s">
        <v>373</v>
      </c>
      <c r="D22" s="35"/>
      <c r="G22" s="36"/>
    </row>
    <row r="23" spans="1:7">
      <c r="A23" s="37"/>
      <c r="B23" s="38"/>
      <c r="C23" s="38" t="s">
        <v>374</v>
      </c>
      <c r="D23" s="39"/>
      <c r="E23" s="40"/>
      <c r="F23" s="40"/>
      <c r="G23" s="41"/>
    </row>
    <row r="24" spans="1:7">
      <c r="A24" s="42"/>
      <c r="B24" s="42"/>
      <c r="C24" s="35"/>
      <c r="D24" s="35"/>
    </row>
    <row r="25" spans="1:7">
      <c r="A25" s="43" t="s">
        <v>375</v>
      </c>
      <c r="B25" s="44"/>
      <c r="C25" s="44" t="s">
        <v>376</v>
      </c>
      <c r="D25" s="45"/>
      <c r="E25" s="9"/>
      <c r="F25" s="9"/>
      <c r="G25" s="46"/>
    </row>
    <row r="27" spans="1:7">
      <c r="A27" s="10" t="s">
        <v>377</v>
      </c>
    </row>
    <row r="28" spans="1:7">
      <c r="A28" s="7" t="s">
        <v>378</v>
      </c>
    </row>
    <row r="29" spans="1:7">
      <c r="A29" s="7" t="s">
        <v>379</v>
      </c>
    </row>
    <row r="30" spans="1:7">
      <c r="A30" s="7" t="s">
        <v>380</v>
      </c>
    </row>
    <row r="31" spans="1:7">
      <c r="A31" s="7" t="s">
        <v>381</v>
      </c>
    </row>
    <row r="35" spans="1:1">
      <c r="A35" s="10" t="s">
        <v>382</v>
      </c>
    </row>
    <row r="36" spans="1:1">
      <c r="A36" s="7">
        <v>1</v>
      </c>
    </row>
    <row r="37" spans="1:1">
      <c r="A37" s="7">
        <v>1.5</v>
      </c>
    </row>
    <row r="38" spans="1:1">
      <c r="A38" s="7">
        <v>1.8</v>
      </c>
    </row>
    <row r="39" spans="1:1">
      <c r="A39" s="7">
        <v>2</v>
      </c>
    </row>
    <row r="40" spans="1:1">
      <c r="A40" s="7">
        <v>2.1</v>
      </c>
    </row>
    <row r="41" spans="1:1">
      <c r="A41" s="7">
        <v>2.2000000000000002</v>
      </c>
    </row>
    <row r="42" spans="1:1">
      <c r="A42" s="7">
        <v>2.2999999999999998</v>
      </c>
    </row>
  </sheetData>
  <pageMargins left="0.7" right="0.7" top="0.78740157499999996" bottom="0.78740157499999996"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B296-872F-5849-9074-EEA99078E8B3}">
  <sheetPr>
    <tabColor theme="9" tint="0.79998168889431442"/>
  </sheetPr>
  <dimension ref="A1:H38"/>
  <sheetViews>
    <sheetView zoomScale="160" zoomScaleNormal="160" workbookViewId="0">
      <selection activeCell="D8" sqref="D8"/>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338</v>
      </c>
      <c r="B1" s="12" t="s">
        <v>351</v>
      </c>
      <c r="C1" s="12" t="s">
        <v>352</v>
      </c>
      <c r="D1" s="12" t="s">
        <v>353</v>
      </c>
      <c r="E1" s="12" t="s">
        <v>354</v>
      </c>
      <c r="F1" s="12" t="s">
        <v>355</v>
      </c>
    </row>
    <row r="2" spans="1:8" ht="15">
      <c r="A2" s="13"/>
      <c r="B2" s="14" t="s">
        <v>356</v>
      </c>
      <c r="C2" s="14" t="s">
        <v>357</v>
      </c>
      <c r="D2" s="14"/>
      <c r="E2" s="14"/>
    </row>
    <row r="3" spans="1:8" ht="15">
      <c r="A3" s="15"/>
      <c r="B3" s="16" t="s">
        <v>358</v>
      </c>
      <c r="C3" s="16" t="s">
        <v>359</v>
      </c>
      <c r="D3" s="16" t="s">
        <v>359</v>
      </c>
      <c r="E3" s="16" t="s">
        <v>359</v>
      </c>
      <c r="F3" s="16" t="s">
        <v>359</v>
      </c>
    </row>
    <row r="4" spans="1:8">
      <c r="A4" s="17"/>
      <c r="B4" s="18"/>
      <c r="C4" s="19"/>
      <c r="D4" s="20"/>
      <c r="E4" s="21"/>
      <c r="F4" s="22"/>
    </row>
    <row r="5" spans="1:8">
      <c r="A5" s="17" t="s">
        <v>360</v>
      </c>
      <c r="B5" s="18">
        <v>90</v>
      </c>
      <c r="C5" s="19">
        <v>1900</v>
      </c>
      <c r="D5" s="20">
        <f>+B5*C5</f>
        <v>171000</v>
      </c>
      <c r="E5" s="21">
        <f>+D5/12</f>
        <v>14250</v>
      </c>
      <c r="F5" s="22">
        <f>+B5*8.4</f>
        <v>756</v>
      </c>
    </row>
    <row r="6" spans="1:8">
      <c r="A6" s="17" t="s">
        <v>361</v>
      </c>
      <c r="B6" s="18">
        <v>90</v>
      </c>
      <c r="C6" s="19">
        <v>1900</v>
      </c>
      <c r="D6" s="20">
        <f>+B6*C6</f>
        <v>171000</v>
      </c>
      <c r="E6" s="21">
        <f>+D6/12</f>
        <v>14250</v>
      </c>
      <c r="F6" s="22">
        <f>+B6*8.4</f>
        <v>756</v>
      </c>
    </row>
    <row r="7" spans="1:8">
      <c r="A7" s="17" t="s">
        <v>362</v>
      </c>
      <c r="B7" s="18">
        <v>70</v>
      </c>
      <c r="C7" s="19">
        <v>1900</v>
      </c>
      <c r="D7" s="20">
        <f>+B7*C7</f>
        <v>133000</v>
      </c>
      <c r="E7" s="21">
        <f>+D7/12</f>
        <v>11083.333333333334</v>
      </c>
      <c r="F7" s="22">
        <f>+B7*8.4</f>
        <v>588</v>
      </c>
      <c r="H7" s="20"/>
    </row>
    <row r="8" spans="1:8">
      <c r="A8" s="17" t="s">
        <v>363</v>
      </c>
      <c r="B8" s="18">
        <v>40</v>
      </c>
      <c r="C8" s="19">
        <v>1900</v>
      </c>
      <c r="D8" s="20">
        <f>+B8*C8</f>
        <v>76000</v>
      </c>
      <c r="E8" s="21">
        <f>+D8/12</f>
        <v>6333.333333333333</v>
      </c>
      <c r="F8" s="22">
        <f>+B8*8.4</f>
        <v>336</v>
      </c>
      <c r="H8" s="20"/>
    </row>
    <row r="9" spans="1:8">
      <c r="A9" s="23" t="s">
        <v>364</v>
      </c>
      <c r="B9" s="24">
        <v>55</v>
      </c>
      <c r="C9" s="25">
        <v>1900</v>
      </c>
      <c r="D9" s="26">
        <f>+B9*C9</f>
        <v>104500</v>
      </c>
      <c r="E9" s="27">
        <f>+D9/12</f>
        <v>8708.3333333333339</v>
      </c>
      <c r="F9" s="28">
        <f>+B9*8.4</f>
        <v>462</v>
      </c>
      <c r="H9" s="20"/>
    </row>
    <row r="10" spans="1:8">
      <c r="F10" s="22"/>
      <c r="G10" s="22"/>
    </row>
    <row r="11" spans="1:8">
      <c r="A11" s="29" t="s">
        <v>365</v>
      </c>
      <c r="B11" s="30"/>
      <c r="C11" s="30" t="s">
        <v>366</v>
      </c>
      <c r="D11" s="31"/>
      <c r="E11" s="8"/>
      <c r="F11" s="8"/>
      <c r="G11" s="32"/>
    </row>
    <row r="12" spans="1:8">
      <c r="A12" s="33"/>
      <c r="B12" s="34"/>
      <c r="C12" s="34" t="s">
        <v>367</v>
      </c>
      <c r="D12" s="35"/>
      <c r="G12" s="36"/>
    </row>
    <row r="13" spans="1:8">
      <c r="A13" s="37"/>
      <c r="B13" s="38"/>
      <c r="C13" s="38" t="s">
        <v>368</v>
      </c>
      <c r="D13" s="39"/>
      <c r="E13" s="40"/>
      <c r="F13" s="40"/>
      <c r="G13" s="41"/>
    </row>
    <row r="14" spans="1:8">
      <c r="A14" s="42"/>
      <c r="B14" s="42"/>
      <c r="C14" s="35"/>
      <c r="D14" s="35"/>
    </row>
    <row r="15" spans="1:8">
      <c r="A15" s="29" t="s">
        <v>369</v>
      </c>
      <c r="B15" s="30"/>
      <c r="C15" s="30" t="s">
        <v>370</v>
      </c>
      <c r="D15" s="31"/>
      <c r="E15" s="8"/>
      <c r="F15" s="8"/>
      <c r="G15" s="32"/>
    </row>
    <row r="16" spans="1:8">
      <c r="A16" s="33"/>
      <c r="B16" s="34"/>
      <c r="C16" s="34" t="s">
        <v>371</v>
      </c>
      <c r="D16" s="35"/>
      <c r="G16" s="36"/>
    </row>
    <row r="17" spans="1:7">
      <c r="A17" s="33"/>
      <c r="B17" s="34"/>
      <c r="C17" s="34" t="s">
        <v>372</v>
      </c>
      <c r="D17" s="35"/>
      <c r="G17" s="36"/>
    </row>
    <row r="18" spans="1:7">
      <c r="A18" s="33"/>
      <c r="B18" s="34"/>
      <c r="C18" s="34" t="s">
        <v>373</v>
      </c>
      <c r="D18" s="35"/>
      <c r="G18" s="36"/>
    </row>
    <row r="19" spans="1:7">
      <c r="A19" s="37"/>
      <c r="B19" s="38"/>
      <c r="C19" s="38" t="s">
        <v>374</v>
      </c>
      <c r="D19" s="39"/>
      <c r="E19" s="40"/>
      <c r="F19" s="40"/>
      <c r="G19" s="41"/>
    </row>
    <row r="20" spans="1:7">
      <c r="A20" s="42"/>
      <c r="B20" s="42"/>
      <c r="C20" s="35"/>
      <c r="D20" s="35"/>
    </row>
    <row r="21" spans="1:7">
      <c r="A21" s="43" t="s">
        <v>375</v>
      </c>
      <c r="B21" s="44"/>
      <c r="C21" s="44" t="s">
        <v>376</v>
      </c>
      <c r="D21" s="45"/>
      <c r="E21" s="9"/>
      <c r="F21" s="9"/>
      <c r="G21" s="46"/>
    </row>
    <row r="23" spans="1:7">
      <c r="A23" s="10" t="s">
        <v>377</v>
      </c>
    </row>
    <row r="24" spans="1:7">
      <c r="A24" s="7" t="s">
        <v>378</v>
      </c>
    </row>
    <row r="25" spans="1:7">
      <c r="A25" s="7" t="s">
        <v>379</v>
      </c>
    </row>
    <row r="26" spans="1:7">
      <c r="A26" s="7" t="s">
        <v>380</v>
      </c>
    </row>
    <row r="27" spans="1:7">
      <c r="A27" s="7" t="s">
        <v>381</v>
      </c>
    </row>
    <row r="31" spans="1:7">
      <c r="A31" s="10" t="s">
        <v>382</v>
      </c>
    </row>
    <row r="32" spans="1:7">
      <c r="A32" s="7">
        <v>1</v>
      </c>
    </row>
    <row r="33" spans="1:1">
      <c r="A33" s="7">
        <v>1.5</v>
      </c>
    </row>
    <row r="34" spans="1:1">
      <c r="A34" s="7">
        <v>1.8</v>
      </c>
    </row>
    <row r="35" spans="1:1">
      <c r="A35" s="7">
        <v>2</v>
      </c>
    </row>
    <row r="36" spans="1:1">
      <c r="A36" s="7">
        <v>2.1</v>
      </c>
    </row>
    <row r="37" spans="1:1">
      <c r="A37" s="7">
        <v>2.2000000000000002</v>
      </c>
    </row>
    <row r="38" spans="1:1">
      <c r="A38" s="7">
        <v>2.2999999999999998</v>
      </c>
    </row>
  </sheetData>
  <pageMargins left="0.7" right="0.7" top="0.78740157499999996" bottom="0.78740157499999996"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EDACD-9D1B-4B4A-B5A0-31F3950A776E}">
  <sheetPr>
    <pageSetUpPr fitToPage="1"/>
  </sheetPr>
  <dimension ref="B1:I34"/>
  <sheetViews>
    <sheetView showGridLines="0" zoomScaleNormal="100" workbookViewId="0">
      <selection activeCell="B4" sqref="B4:F12"/>
    </sheetView>
  </sheetViews>
  <sheetFormatPr baseColWidth="10" defaultColWidth="10.83203125" defaultRowHeight="16"/>
  <cols>
    <col min="1" max="1" width="1.6640625" style="53" customWidth="1"/>
    <col min="2" max="2" width="31.6640625" style="53" customWidth="1"/>
    <col min="3" max="3" width="11.33203125" style="53" bestFit="1" customWidth="1"/>
    <col min="4" max="6" width="14.33203125" style="54" customWidth="1"/>
    <col min="7" max="7" width="7.6640625" style="54" customWidth="1"/>
    <col min="8" max="9" width="14.33203125" style="54" customWidth="1"/>
    <col min="10" max="16384" width="10.83203125" style="53"/>
  </cols>
  <sheetData>
    <row r="1" spans="2:9" s="48" customFormat="1" ht="18">
      <c r="B1" s="47" t="s">
        <v>419</v>
      </c>
      <c r="C1" s="47"/>
      <c r="D1" s="47"/>
      <c r="E1" s="47"/>
      <c r="G1" s="47"/>
      <c r="H1" s="49" t="s">
        <v>420</v>
      </c>
    </row>
    <row r="2" spans="2:9" s="48" customFormat="1">
      <c r="B2" s="50" t="s">
        <v>421</v>
      </c>
      <c r="D2" s="51"/>
      <c r="E2" s="51"/>
      <c r="F2" s="51"/>
      <c r="G2" s="51"/>
      <c r="H2" s="52" t="s">
        <v>422</v>
      </c>
      <c r="I2" s="51"/>
    </row>
    <row r="4" spans="2:9">
      <c r="B4" s="53" t="s">
        <v>399</v>
      </c>
    </row>
    <row r="5" spans="2:9">
      <c r="B5" s="55" t="s">
        <v>400</v>
      </c>
    </row>
    <row r="6" spans="2:9">
      <c r="B6" s="55" t="s">
        <v>401</v>
      </c>
    </row>
    <row r="7" spans="2:9">
      <c r="B7" s="55" t="s">
        <v>402</v>
      </c>
    </row>
    <row r="8" spans="2:9">
      <c r="B8" s="55" t="s">
        <v>403</v>
      </c>
    </row>
    <row r="9" spans="2:9">
      <c r="B9" s="55" t="s">
        <v>404</v>
      </c>
    </row>
    <row r="10" spans="2:9">
      <c r="B10" s="55" t="s">
        <v>405</v>
      </c>
    </row>
    <row r="12" spans="2:9" s="57" customFormat="1" ht="24.5" customHeight="1">
      <c r="B12" s="352" t="s">
        <v>406</v>
      </c>
      <c r="C12" s="352"/>
      <c r="D12" s="352"/>
      <c r="E12" s="352"/>
      <c r="F12" s="352"/>
      <c r="G12" s="56"/>
      <c r="H12" s="56"/>
      <c r="I12" s="56"/>
    </row>
    <row r="13" spans="2:9" ht="25.25" customHeight="1" thickBot="1"/>
    <row r="14" spans="2:9" s="63" customFormat="1" ht="35" customHeight="1" thickBot="1">
      <c r="B14" s="58" t="s">
        <v>423</v>
      </c>
      <c r="C14" s="59" t="s">
        <v>424</v>
      </c>
      <c r="D14" s="60" t="s">
        <v>425</v>
      </c>
      <c r="E14" s="61" t="s">
        <v>426</v>
      </c>
      <c r="F14" s="62" t="s">
        <v>427</v>
      </c>
    </row>
    <row r="15" spans="2:9" s="68" customFormat="1" ht="25.25" customHeight="1">
      <c r="B15" s="355" t="s">
        <v>428</v>
      </c>
      <c r="C15" s="64" t="s">
        <v>429</v>
      </c>
      <c r="D15" s="65">
        <v>80</v>
      </c>
      <c r="E15" s="66">
        <v>110</v>
      </c>
      <c r="F15" s="67">
        <v>140</v>
      </c>
    </row>
    <row r="16" spans="2:9" s="68" customFormat="1" ht="25.25" customHeight="1" thickBot="1">
      <c r="B16" s="354"/>
      <c r="C16" s="69" t="s">
        <v>430</v>
      </c>
      <c r="D16" s="70">
        <v>140</v>
      </c>
      <c r="E16" s="71">
        <v>190</v>
      </c>
      <c r="F16" s="72">
        <v>240</v>
      </c>
    </row>
    <row r="17" spans="2:9" ht="25.25" customHeight="1" thickBot="1"/>
    <row r="18" spans="2:9" s="63" customFormat="1" ht="35" customHeight="1" thickBot="1">
      <c r="B18" s="58" t="s">
        <v>423</v>
      </c>
      <c r="C18" s="59" t="s">
        <v>424</v>
      </c>
      <c r="D18" s="60" t="s">
        <v>431</v>
      </c>
      <c r="E18" s="61" t="s">
        <v>432</v>
      </c>
      <c r="F18" s="62" t="s">
        <v>433</v>
      </c>
    </row>
    <row r="19" spans="2:9" s="68" customFormat="1" ht="25.25" customHeight="1">
      <c r="B19" s="353" t="s">
        <v>434</v>
      </c>
      <c r="C19" s="64" t="s">
        <v>429</v>
      </c>
      <c r="D19" s="73">
        <v>50</v>
      </c>
      <c r="E19" s="66">
        <v>70</v>
      </c>
      <c r="F19" s="74">
        <v>100</v>
      </c>
    </row>
    <row r="20" spans="2:9" s="68" customFormat="1" ht="25.25" customHeight="1" thickBot="1">
      <c r="B20" s="354"/>
      <c r="C20" s="69" t="s">
        <v>430</v>
      </c>
      <c r="D20" s="75">
        <v>90</v>
      </c>
      <c r="E20" s="71">
        <v>120</v>
      </c>
      <c r="F20" s="76">
        <v>170</v>
      </c>
    </row>
    <row r="21" spans="2:9" s="68" customFormat="1" ht="25.25" customHeight="1">
      <c r="B21" s="353" t="s">
        <v>363</v>
      </c>
      <c r="C21" s="64" t="s">
        <v>429</v>
      </c>
      <c r="D21" s="77">
        <v>50</v>
      </c>
      <c r="E21" s="78">
        <v>70</v>
      </c>
      <c r="F21" s="79"/>
    </row>
    <row r="22" spans="2:9" s="68" customFormat="1" ht="25.25" customHeight="1" thickBot="1">
      <c r="B22" s="354"/>
      <c r="C22" s="69" t="s">
        <v>430</v>
      </c>
      <c r="D22" s="80">
        <v>90</v>
      </c>
      <c r="E22" s="81">
        <v>120</v>
      </c>
      <c r="F22" s="82"/>
    </row>
    <row r="23" spans="2:9" s="68" customFormat="1" ht="25.25" customHeight="1">
      <c r="B23" s="353" t="s">
        <v>435</v>
      </c>
      <c r="C23" s="64" t="s">
        <v>429</v>
      </c>
      <c r="D23" s="73">
        <v>50</v>
      </c>
      <c r="E23" s="66">
        <v>70</v>
      </c>
      <c r="F23" s="74">
        <v>100</v>
      </c>
    </row>
    <row r="24" spans="2:9" s="68" customFormat="1" ht="25.25" customHeight="1" thickBot="1">
      <c r="B24" s="354"/>
      <c r="C24" s="69" t="s">
        <v>430</v>
      </c>
      <c r="D24" s="75">
        <v>90</v>
      </c>
      <c r="E24" s="71">
        <v>120</v>
      </c>
      <c r="F24" s="76">
        <v>170</v>
      </c>
    </row>
    <row r="25" spans="2:9" ht="25.25" customHeight="1" thickBot="1"/>
    <row r="26" spans="2:9" s="63" customFormat="1" ht="35" customHeight="1" thickBot="1">
      <c r="B26" s="58" t="s">
        <v>423</v>
      </c>
      <c r="C26" s="59" t="s">
        <v>424</v>
      </c>
      <c r="D26" s="83" t="s">
        <v>436</v>
      </c>
    </row>
    <row r="27" spans="2:9" s="68" customFormat="1" ht="25.25" customHeight="1">
      <c r="B27" s="353" t="s">
        <v>437</v>
      </c>
      <c r="C27" s="64" t="s">
        <v>429</v>
      </c>
      <c r="D27" s="84">
        <v>20</v>
      </c>
    </row>
    <row r="28" spans="2:9" s="68" customFormat="1" ht="25.25" customHeight="1" thickBot="1">
      <c r="B28" s="354"/>
      <c r="C28" s="69" t="s">
        <v>430</v>
      </c>
      <c r="D28" s="85">
        <v>40</v>
      </c>
    </row>
    <row r="29" spans="2:9" ht="25.25" customHeight="1"/>
    <row r="30" spans="2:9" s="48" customFormat="1" ht="16.25" customHeight="1">
      <c r="B30" s="48" t="s">
        <v>438</v>
      </c>
      <c r="D30" s="51"/>
      <c r="E30" s="51"/>
      <c r="F30" s="51"/>
      <c r="G30" s="51"/>
      <c r="H30" s="51"/>
      <c r="I30" s="51"/>
    </row>
    <row r="31" spans="2:9" s="50" customFormat="1" ht="16.25" customHeight="1">
      <c r="B31" s="50" t="s">
        <v>439</v>
      </c>
      <c r="D31" s="86"/>
      <c r="E31" s="86"/>
      <c r="F31" s="86"/>
      <c r="G31" s="86"/>
      <c r="H31" s="86"/>
      <c r="I31" s="86"/>
    </row>
    <row r="32" spans="2:9" s="48" customFormat="1" ht="16.25" customHeight="1">
      <c r="B32" s="48" t="s">
        <v>440</v>
      </c>
      <c r="D32" s="51"/>
      <c r="E32" s="51"/>
      <c r="F32" s="51"/>
      <c r="G32" s="51"/>
      <c r="H32" s="51"/>
      <c r="I32" s="51"/>
    </row>
    <row r="33" spans="2:9" s="48" customFormat="1" ht="16.25" customHeight="1">
      <c r="B33" s="48" t="s">
        <v>441</v>
      </c>
      <c r="D33" s="51"/>
      <c r="E33" s="51"/>
      <c r="F33" s="51"/>
      <c r="G33" s="51"/>
      <c r="H33" s="51"/>
      <c r="I33" s="51"/>
    </row>
    <row r="34" spans="2:9" ht="16.25" customHeight="1">
      <c r="B34" s="87" t="s">
        <v>442</v>
      </c>
    </row>
  </sheetData>
  <sheetProtection sheet="1" objects="1" scenarios="1"/>
  <mergeCells count="6">
    <mergeCell ref="B27:B28"/>
    <mergeCell ref="B12:F12"/>
    <mergeCell ref="B15:B16"/>
    <mergeCell ref="B19:B20"/>
    <mergeCell ref="B21:B22"/>
    <mergeCell ref="B23:B24"/>
  </mergeCells>
  <pageMargins left="0.78740157480314965" right="0.78740157480314965" top="1.1811023622047245" bottom="0.78740157480314965" header="0.39370078740157483" footer="0.39370078740157483"/>
  <pageSetup paperSize="9" scale="80" orientation="portrait" r:id="rId1"/>
  <headerFooter>
    <oddHeader>&amp;L&amp;8Prozess: 6.03.00 Finanzen
Publikationsort: Staff
Erlassverantw: Controller/-in Zentrales Controlling
Beschlussinstanz: Leiter/-in F&amp;&amp;H&amp;C&amp;8Z-CL-Kostensätze ZHAW
&amp;R&amp;G</oddHeader>
    <oddFooter>&amp;L&amp;8Version: 6.0.0&amp;C&amp;8gültig ab: 01.09.2020&amp;R&amp;8Seite &amp;P von &amp;N</oddFooter>
  </headerFooter>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BFD2-06B5-DF47-BA77-E080284D7AF1}">
  <sheetPr>
    <tabColor theme="5"/>
  </sheetPr>
  <dimension ref="A1:S33"/>
  <sheetViews>
    <sheetView zoomScale="140" zoomScaleNormal="140" workbookViewId="0">
      <selection activeCell="C23" sqref="C23"/>
    </sheetView>
  </sheetViews>
  <sheetFormatPr baseColWidth="10" defaultColWidth="11" defaultRowHeight="16"/>
  <cols>
    <col min="1" max="1" width="19.5" bestFit="1" customWidth="1"/>
    <col min="2" max="2" width="54.33203125" bestFit="1" customWidth="1"/>
    <col min="3" max="3" width="67.6640625" bestFit="1" customWidth="1"/>
    <col min="4" max="4" width="20.6640625" bestFit="1" customWidth="1"/>
  </cols>
  <sheetData>
    <row r="1" spans="1:4">
      <c r="A1" s="2" t="s">
        <v>443</v>
      </c>
    </row>
    <row r="3" spans="1:4" s="2" customFormat="1">
      <c r="A3" s="5" t="s">
        <v>444</v>
      </c>
      <c r="B3" s="5" t="s">
        <v>445</v>
      </c>
      <c r="C3" s="5" t="s">
        <v>446</v>
      </c>
      <c r="D3" s="5" t="s">
        <v>447</v>
      </c>
    </row>
    <row r="4" spans="1:4">
      <c r="A4" s="6" t="s">
        <v>448</v>
      </c>
      <c r="B4" s="6" t="s">
        <v>449</v>
      </c>
      <c r="C4" s="6" t="s">
        <v>450</v>
      </c>
      <c r="D4" s="6" t="s">
        <v>451</v>
      </c>
    </row>
    <row r="5" spans="1:4">
      <c r="A5" s="6" t="s">
        <v>448</v>
      </c>
      <c r="B5" s="6" t="s">
        <v>452</v>
      </c>
      <c r="C5" s="6" t="s">
        <v>453</v>
      </c>
      <c r="D5" s="6" t="s">
        <v>451</v>
      </c>
    </row>
    <row r="6" spans="1:4">
      <c r="A6" s="6" t="s">
        <v>448</v>
      </c>
      <c r="B6" s="6" t="s">
        <v>454</v>
      </c>
      <c r="C6" s="6" t="s">
        <v>455</v>
      </c>
      <c r="D6" s="6" t="s">
        <v>451</v>
      </c>
    </row>
    <row r="7" spans="1:4">
      <c r="A7" s="6" t="s">
        <v>456</v>
      </c>
      <c r="B7" s="6" t="s">
        <v>457</v>
      </c>
      <c r="C7" s="6" t="s">
        <v>458</v>
      </c>
      <c r="D7" s="6" t="s">
        <v>459</v>
      </c>
    </row>
    <row r="8" spans="1:4">
      <c r="A8" s="6" t="s">
        <v>456</v>
      </c>
      <c r="B8" s="6" t="s">
        <v>460</v>
      </c>
      <c r="C8" s="6" t="s">
        <v>461</v>
      </c>
      <c r="D8" s="6" t="s">
        <v>451</v>
      </c>
    </row>
    <row r="9" spans="1:4">
      <c r="A9" s="6" t="s">
        <v>462</v>
      </c>
      <c r="B9" s="6" t="s">
        <v>463</v>
      </c>
      <c r="C9" s="6" t="s">
        <v>464</v>
      </c>
      <c r="D9" s="6" t="s">
        <v>451</v>
      </c>
    </row>
    <row r="10" spans="1:4">
      <c r="A10" s="6" t="s">
        <v>462</v>
      </c>
      <c r="B10" s="6" t="s">
        <v>465</v>
      </c>
      <c r="C10" s="6" t="s">
        <v>464</v>
      </c>
      <c r="D10" s="6" t="s">
        <v>451</v>
      </c>
    </row>
    <row r="11" spans="1:4">
      <c r="A11" s="6" t="s">
        <v>466</v>
      </c>
      <c r="B11" s="6" t="s">
        <v>467</v>
      </c>
      <c r="C11" s="6" t="s">
        <v>468</v>
      </c>
      <c r="D11" s="6" t="s">
        <v>459</v>
      </c>
    </row>
    <row r="12" spans="1:4">
      <c r="A12" s="140" t="s">
        <v>466</v>
      </c>
      <c r="B12" s="140" t="s">
        <v>469</v>
      </c>
      <c r="C12" s="140" t="s">
        <v>470</v>
      </c>
      <c r="D12" s="140" t="s">
        <v>459</v>
      </c>
    </row>
    <row r="13" spans="1:4">
      <c r="A13" s="6" t="s">
        <v>466</v>
      </c>
      <c r="B13" s="6" t="s">
        <v>471</v>
      </c>
      <c r="C13" s="6" t="s">
        <v>472</v>
      </c>
      <c r="D13" s="6" t="s">
        <v>459</v>
      </c>
    </row>
    <row r="14" spans="1:4">
      <c r="A14" s="6" t="s">
        <v>466</v>
      </c>
      <c r="B14" s="6" t="s">
        <v>473</v>
      </c>
      <c r="C14" s="6" t="s">
        <v>474</v>
      </c>
      <c r="D14" s="6" t="s">
        <v>451</v>
      </c>
    </row>
    <row r="15" spans="1:4">
      <c r="A15" s="6" t="s">
        <v>466</v>
      </c>
      <c r="B15" s="6" t="s">
        <v>475</v>
      </c>
      <c r="C15" s="6" t="s">
        <v>476</v>
      </c>
      <c r="D15" s="6" t="s">
        <v>451</v>
      </c>
    </row>
    <row r="16" spans="1:4">
      <c r="A16" s="6" t="s">
        <v>466</v>
      </c>
      <c r="B16" s="6" t="s">
        <v>477</v>
      </c>
      <c r="C16" s="6" t="s">
        <v>478</v>
      </c>
      <c r="D16" s="6" t="s">
        <v>451</v>
      </c>
    </row>
    <row r="17" spans="1:19">
      <c r="A17" s="6" t="s">
        <v>466</v>
      </c>
      <c r="B17" s="6" t="s">
        <v>479</v>
      </c>
      <c r="C17" s="6" t="s">
        <v>480</v>
      </c>
      <c r="D17" s="6" t="s">
        <v>451</v>
      </c>
    </row>
    <row r="18" spans="1:19">
      <c r="A18" s="140" t="s">
        <v>466</v>
      </c>
      <c r="B18" s="140" t="s">
        <v>7</v>
      </c>
      <c r="C18" s="140" t="s">
        <v>481</v>
      </c>
      <c r="D18" s="140" t="s">
        <v>459</v>
      </c>
    </row>
    <row r="19" spans="1:19">
      <c r="A19" s="6" t="s">
        <v>466</v>
      </c>
      <c r="B19" s="6" t="s">
        <v>482</v>
      </c>
      <c r="C19" s="6" t="s">
        <v>483</v>
      </c>
      <c r="D19" s="6" t="s">
        <v>459</v>
      </c>
    </row>
    <row r="20" spans="1:19">
      <c r="A20" s="6" t="s">
        <v>466</v>
      </c>
      <c r="B20" s="6" t="s">
        <v>484</v>
      </c>
      <c r="C20" s="6" t="s">
        <v>485</v>
      </c>
      <c r="D20" s="6" t="s">
        <v>459</v>
      </c>
    </row>
    <row r="21" spans="1:19">
      <c r="A21" s="6"/>
      <c r="B21" s="6" t="s">
        <v>486</v>
      </c>
      <c r="C21" s="6"/>
      <c r="D21" s="6"/>
    </row>
    <row r="22" spans="1:19">
      <c r="A22" s="6"/>
      <c r="B22" s="6"/>
      <c r="C22" s="6"/>
      <c r="D22" s="6"/>
    </row>
    <row r="23" spans="1:19">
      <c r="A23" s="6"/>
      <c r="B23" s="6"/>
      <c r="C23" s="6"/>
      <c r="D23" s="6"/>
    </row>
    <row r="24" spans="1:19">
      <c r="A24" s="6"/>
      <c r="B24" s="6"/>
      <c r="C24" s="6"/>
      <c r="D24" s="6"/>
    </row>
    <row r="25" spans="1:19">
      <c r="A25" s="6"/>
      <c r="B25" s="6"/>
      <c r="C25" s="6"/>
      <c r="D25" s="6"/>
    </row>
    <row r="26" spans="1:19">
      <c r="A26" s="6"/>
      <c r="B26" s="6"/>
      <c r="C26" s="6"/>
      <c r="D26" s="6"/>
    </row>
    <row r="27" spans="1:19">
      <c r="A27" s="6"/>
      <c r="B27" s="6"/>
      <c r="C27" s="6"/>
      <c r="D27" s="6"/>
    </row>
    <row r="28" spans="1:19">
      <c r="A28" s="6"/>
      <c r="B28" s="6"/>
      <c r="C28" s="6"/>
      <c r="D28" s="6"/>
    </row>
    <row r="30" spans="1:19" s="1" customFormat="1">
      <c r="A30" s="90" t="s">
        <v>487</v>
      </c>
      <c r="C30" s="3"/>
      <c r="D30"/>
      <c r="F30"/>
      <c r="G30"/>
      <c r="I30" s="91"/>
      <c r="J30"/>
      <c r="L30" s="91"/>
      <c r="M30"/>
      <c r="O30" s="91"/>
      <c r="P30"/>
      <c r="Q30"/>
      <c r="R30"/>
      <c r="S30"/>
    </row>
    <row r="31" spans="1:19">
      <c r="A31" s="4" t="s">
        <v>488</v>
      </c>
      <c r="B31" s="1"/>
      <c r="C31" s="3"/>
      <c r="E31" s="1"/>
      <c r="H31" s="1"/>
      <c r="I31" s="91"/>
      <c r="K31" s="1"/>
      <c r="L31" s="91"/>
      <c r="N31" s="1"/>
      <c r="O31" s="91"/>
    </row>
    <row r="32" spans="1:19">
      <c r="A32" s="4" t="s">
        <v>489</v>
      </c>
      <c r="B32" s="1"/>
      <c r="C32" s="3"/>
      <c r="E32" s="1"/>
      <c r="H32" s="1"/>
      <c r="I32" s="91"/>
      <c r="K32" s="1"/>
      <c r="L32" s="91"/>
      <c r="N32" s="1"/>
      <c r="O32" s="91"/>
    </row>
    <row r="33" spans="1:15">
      <c r="A33" s="4" t="s">
        <v>490</v>
      </c>
      <c r="B33" s="1"/>
      <c r="C33" s="3"/>
      <c r="E33" s="1"/>
      <c r="H33" s="1"/>
      <c r="I33" s="91"/>
      <c r="K33" s="1"/>
      <c r="L33" s="91"/>
      <c r="N33" s="1"/>
      <c r="O33" s="91"/>
    </row>
  </sheetData>
  <autoFilter ref="A3:D20" xr:uid="{22B63F16-8B3E-3240-B2DB-E1DFC9C3EDB6}"/>
  <pageMargins left="0.7" right="0.7" top="0.78740157499999996" bottom="0.78740157499999996" header="0.3" footer="0.3"/>
  <pageSetup paperSize="9"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D91C53D1797D3A4A95E57EE35F715A66" ma:contentTypeVersion="9" ma:contentTypeDescription="Ein neues Dokument erstellen." ma:contentTypeScope="" ma:versionID="1012f2ee8ab63695ddd4eac4a04fcd77">
  <xsd:schema xmlns:xsd="http://www.w3.org/2001/XMLSchema" xmlns:xs="http://www.w3.org/2001/XMLSchema" xmlns:p="http://schemas.microsoft.com/office/2006/metadata/properties" xmlns:ns2="5f99dfaa-e045-4518-8ecc-6acb225cbdab" xmlns:ns3="34e6086b-f5d5-4bc2-9805-7ad22d82a097" targetNamespace="http://schemas.microsoft.com/office/2006/metadata/properties" ma:root="true" ma:fieldsID="411e36e07d69d52c7eefd064a4a1c108" ns2:_="" ns3:_="">
    <xsd:import namespace="5f99dfaa-e045-4518-8ecc-6acb225cbdab"/>
    <xsd:import namespace="34e6086b-f5d5-4bc2-9805-7ad22d82a0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9dfaa-e045-4518-8ecc-6acb225cb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4e6086b-f5d5-4bc2-9805-7ad22d82a097" elementFormDefault="qualified">
    <xsd:import namespace="http://schemas.microsoft.com/office/2006/documentManagement/types"/>
    <xsd:import namespace="http://schemas.microsoft.com/office/infopath/2007/PartnerControls"/>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014867-1374-4648-8899-A6D471F59E81}">
  <ds:schemaRefs>
    <ds:schemaRef ds:uri="http://schemas.microsoft.com/sharepoint/v3/contenttype/forms"/>
  </ds:schemaRefs>
</ds:datastoreItem>
</file>

<file path=customXml/itemProps2.xml><?xml version="1.0" encoding="utf-8"?>
<ds:datastoreItem xmlns:ds="http://schemas.openxmlformats.org/officeDocument/2006/customXml" ds:itemID="{83524E47-4086-4D76-BC6F-0B7DE67E596A}">
  <ds:schemaRefs>
    <ds:schemaRef ds:uri="5f99dfaa-e045-4518-8ecc-6acb225cbdab"/>
    <ds:schemaRef ds:uri="http://www.w3.org/XML/1998/namespace"/>
    <ds:schemaRef ds:uri="http://schemas.microsoft.com/office/infopath/2007/PartnerControls"/>
    <ds:schemaRef ds:uri="http://schemas.microsoft.com/office/2006/documentManagement/types"/>
    <ds:schemaRef ds:uri="http://purl.org/dc/dcmitype/"/>
    <ds:schemaRef ds:uri="http://purl.org/dc/elements/1.1/"/>
    <ds:schemaRef ds:uri="http://schemas.microsoft.com/office/2006/metadata/properties"/>
    <ds:schemaRef ds:uri="http://schemas.openxmlformats.org/package/2006/metadata/core-properties"/>
    <ds:schemaRef ds:uri="34e6086b-f5d5-4bc2-9805-7ad22d82a097"/>
    <ds:schemaRef ds:uri="http://purl.org/dc/terms/"/>
  </ds:schemaRefs>
</ds:datastoreItem>
</file>

<file path=customXml/itemProps3.xml><?xml version="1.0" encoding="utf-8"?>
<ds:datastoreItem xmlns:ds="http://schemas.openxmlformats.org/officeDocument/2006/customXml" ds:itemID="{0BE04A19-FF24-4599-A1DA-43AE444E6F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9dfaa-e045-4518-8ecc-6acb225cbdab"/>
    <ds:schemaRef ds:uri="34e6086b-f5d5-4bc2-9805-7ad22d82a0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15</vt:i4>
      </vt:variant>
      <vt:variant>
        <vt:lpstr>Benannte Bereiche</vt:lpstr>
      </vt:variant>
      <vt:variant>
        <vt:i4>14</vt:i4>
      </vt:variant>
    </vt:vector>
  </HeadingPairs>
  <TitlesOfParts>
    <vt:vector size="29" baseType="lpstr">
      <vt:lpstr>Wegleitung Kalkulation</vt:lpstr>
      <vt:lpstr>Guide for Calculation English</vt:lpstr>
      <vt:lpstr>DIZH Budget Calculation</vt:lpstr>
      <vt:lpstr>Personnel Costs</vt:lpstr>
      <vt:lpstr>ZHDK_Personal_2024</vt:lpstr>
      <vt:lpstr>UZH_Personal_2023</vt:lpstr>
      <vt:lpstr>UZH_Personal_2025</vt:lpstr>
      <vt:lpstr>PHZH_Personal_2025</vt:lpstr>
      <vt:lpstr>UZH_Personal_Alt</vt:lpstr>
      <vt:lpstr>UZH_Personal</vt:lpstr>
      <vt:lpstr>ZHAW_Personal</vt:lpstr>
      <vt:lpstr>ZHDK_Personal</vt:lpstr>
      <vt:lpstr>PHZH_Personal</vt:lpstr>
      <vt:lpstr>ZHAW - Kostensätze 2021</vt:lpstr>
      <vt:lpstr>Pendenzen</vt:lpstr>
      <vt:lpstr>'ZHAW - Kostensätze 2021'!Druckbereich</vt:lpstr>
      <vt:lpstr>PHZH_Personal!Finanzierung</vt:lpstr>
      <vt:lpstr>PHZH_Personal_2025!Finanzierung</vt:lpstr>
      <vt:lpstr>ZHDK_Personal_2024!Finanzierung</vt:lpstr>
      <vt:lpstr>Finanzierung</vt:lpstr>
      <vt:lpstr>PHZH_Personal!Personalkostensätze</vt:lpstr>
      <vt:lpstr>PHZH_Personal_2025!Personalkostensätze</vt:lpstr>
      <vt:lpstr>UZH_Personal!Personalkostensätze</vt:lpstr>
      <vt:lpstr>UZH_Personal_2023!Personalkostensätze</vt:lpstr>
      <vt:lpstr>UZH_Personal_2025!Personalkostensätze</vt:lpstr>
      <vt:lpstr>UZH_Personal_Alt!Personalkostensätze</vt:lpstr>
      <vt:lpstr>ZHAW_Personal!Personalkostensätze</vt:lpstr>
      <vt:lpstr>ZHDK_Personal_2024!Personalkostensätze</vt:lpstr>
      <vt:lpstr>Personalkostensätze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Schuler2</dc:creator>
  <cp:keywords/>
  <dc:description/>
  <cp:lastModifiedBy>Silvia Passardi</cp:lastModifiedBy>
  <cp:revision/>
  <dcterms:created xsi:type="dcterms:W3CDTF">2021-04-29T13:48:47Z</dcterms:created>
  <dcterms:modified xsi:type="dcterms:W3CDTF">2025-09-16T08:37:58Z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0x010100D91C53D1797D3A4A95E57EE35F715A66</vt:lpwstr>
  </property>
  <property fmtid="{D5CDD505-2E9C-101B-9397-08002B2CF9AE}" pid="3" name="MSIP_Label_10d9bad3-6dac-4e9a-89a3-89f3b8d247b2_Enabled">
    <vt:lpwstr>true</vt:lpwstr>
  </property>
  <property fmtid="{D5CDD505-2E9C-101B-9397-08002B2CF9AE}" pid="4" name="MSIP_Label_10d9bad3-6dac-4e9a-89a3-89f3b8d247b2_SetDate">
    <vt:lpwstr>2023-12-13T07:24:18Z</vt:lpwstr>
  </property>
  <property fmtid="{D5CDD505-2E9C-101B-9397-08002B2CF9AE}" pid="5" name="MSIP_Label_10d9bad3-6dac-4e9a-89a3-89f3b8d247b2_Method">
    <vt:lpwstr>Standard</vt:lpwstr>
  </property>
  <property fmtid="{D5CDD505-2E9C-101B-9397-08002B2CF9AE}" pid="6" name="MSIP_Label_10d9bad3-6dac-4e9a-89a3-89f3b8d247b2_Name">
    <vt:lpwstr>10d9bad3-6dac-4e9a-89a3-89f3b8d247b2</vt:lpwstr>
  </property>
  <property fmtid="{D5CDD505-2E9C-101B-9397-08002B2CF9AE}" pid="7" name="MSIP_Label_10d9bad3-6dac-4e9a-89a3-89f3b8d247b2_SiteId">
    <vt:lpwstr>5d1a9f9d-201f-4a10-b983-451cf65cbc1e</vt:lpwstr>
  </property>
  <property fmtid="{D5CDD505-2E9C-101B-9397-08002B2CF9AE}" pid="8" name="MSIP_Label_10d9bad3-6dac-4e9a-89a3-89f3b8d247b2_ActionId">
    <vt:lpwstr>2fba404e-e24c-4b36-b9ba-2f8c3a00e7cd</vt:lpwstr>
  </property>
  <property fmtid="{D5CDD505-2E9C-101B-9397-08002B2CF9AE}" pid="9" name="MSIP_Label_10d9bad3-6dac-4e9a-89a3-89f3b8d247b2_ContentBits">
    <vt:lpwstr>0</vt:lpwstr>
  </property>
</Properties>
</file>