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5"/>
  <workbookPr defaultThemeVersion="166925"/>
  <mc:AlternateContent xmlns:mc="http://schemas.openxmlformats.org/markup-compatibility/2006">
    <mc:Choice Requires="x15">
      <x15ac:absPath xmlns:x15ac="http://schemas.microsoft.com/office/spreadsheetml/2010/11/ac" url="/Users/silvpa/switchdrive (2)/DIZH Controlling/2 Reporting DIZH/Innovationsprogramm/Budget /"/>
    </mc:Choice>
  </mc:AlternateContent>
  <xr:revisionPtr revIDLastSave="0" documentId="13_ncr:1_{697B8623-DE7E-6841-A0A1-092F9A701E63}" xr6:coauthVersionLast="47" xr6:coauthVersionMax="47" xr10:uidLastSave="{00000000-0000-0000-0000-000000000000}"/>
  <bookViews>
    <workbookView xWindow="51780" yWindow="540" windowWidth="28380" windowHeight="28300" xr2:uid="{CFAFC911-70D3-7848-A0B5-60444B262177}"/>
  </bookViews>
  <sheets>
    <sheet name="Guide for Calculation English" sheetId="31" r:id="rId1"/>
    <sheet name="DIZH Budget Calculation" sheetId="15" r:id="rId2"/>
    <sheet name="Personnel Costs" sheetId="25" r:id="rId3"/>
    <sheet name="UZH_Personal_2025" sheetId="35" state="hidden" r:id="rId4"/>
    <sheet name="PHZH_Personal_2025" sheetId="34" state="hidden" r:id="rId5"/>
    <sheet name="UZH_Personal" sheetId="32" state="hidden" r:id="rId6"/>
    <sheet name="ZHAW_Personal" sheetId="28" state="hidden" r:id="rId7"/>
    <sheet name="ZHDK_Personal" sheetId="23" state="hidden" r:id="rId8"/>
    <sheet name="PHZH_Personal" sheetId="29" state="hidden" r:id="rId9"/>
  </sheets>
  <definedNames>
    <definedName name="Finanzierung" localSheetId="8">PHZH_Personal!$A$24:$A$27</definedName>
    <definedName name="Finanzierung" localSheetId="4">PHZH_Personal_2025!$A$25:$A$28</definedName>
    <definedName name="Finanzierung" localSheetId="5">UZH_Personal!#REF!</definedName>
    <definedName name="Finanzierung" localSheetId="3">UZH_Personal_2025!#REF!</definedName>
    <definedName name="Finanzierung" localSheetId="6">ZHAW_Personal!#REF!</definedName>
    <definedName name="Finanzierung">ZHDK_Personal!$A$33:$A$36</definedName>
    <definedName name="Personalkostensätze" localSheetId="8">PHZH_Personal!$A$4:$F$9</definedName>
    <definedName name="Personalkostensätze" localSheetId="4">PHZH_Personal_2025!$A$6:$F$10</definedName>
    <definedName name="Personalkostensätze" localSheetId="5">UZH_Personal!$A$5:$M$17</definedName>
    <definedName name="Personalkostensätze" localSheetId="3">UZH_Personal_2025!$A$5:$E$18</definedName>
    <definedName name="Personalkostensätze" localSheetId="6">ZHAW_Personal!$A$4:$F$9</definedName>
    <definedName name="Personalkostensätze">ZHDK_Personal!$A$6:$F$18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 i="34" l="1"/>
  <c r="F7" i="34" s="1"/>
  <c r="E7" i="34" l="1"/>
  <c r="A30" i="28"/>
  <c r="F9" i="28"/>
  <c r="D9" i="28"/>
  <c r="E9" i="28" s="1"/>
  <c r="F8" i="28"/>
  <c r="D8" i="28"/>
  <c r="E8" i="28" s="1"/>
  <c r="F7" i="28"/>
  <c r="E7" i="28"/>
  <c r="D7" i="28"/>
  <c r="F6" i="28"/>
  <c r="D6" i="28"/>
  <c r="E6" i="28" s="1"/>
  <c r="F5" i="28"/>
  <c r="D5" i="28"/>
  <c r="E5" i="28" s="1"/>
  <c r="F18" i="23"/>
  <c r="E18" i="23"/>
  <c r="D18" i="23"/>
  <c r="F17" i="23"/>
  <c r="D17" i="23"/>
  <c r="E17" i="23" s="1"/>
  <c r="F16" i="23"/>
  <c r="E16" i="23"/>
  <c r="D16" i="23"/>
  <c r="F15" i="23"/>
  <c r="D15" i="23"/>
  <c r="E15" i="23" s="1"/>
  <c r="F14" i="23"/>
  <c r="E14" i="23"/>
  <c r="D14" i="23"/>
  <c r="F13" i="23"/>
  <c r="D13" i="23"/>
  <c r="E13" i="23" s="1"/>
  <c r="F12" i="23"/>
  <c r="E12" i="23"/>
  <c r="D12" i="23"/>
  <c r="F11" i="23"/>
  <c r="D11" i="23"/>
  <c r="E11" i="23" s="1"/>
  <c r="F10" i="23"/>
  <c r="D10" i="23"/>
  <c r="E10" i="23" s="1"/>
  <c r="F9" i="23"/>
  <c r="D9" i="23"/>
  <c r="E9" i="23" s="1"/>
  <c r="F8" i="23"/>
  <c r="E8" i="23"/>
  <c r="D8" i="23"/>
  <c r="F7" i="23"/>
  <c r="D7" i="23"/>
  <c r="E7" i="23" s="1"/>
  <c r="G17" i="25"/>
  <c r="G16" i="25"/>
  <c r="G15" i="25"/>
  <c r="G14" i="25"/>
  <c r="G13" i="25"/>
  <c r="G12" i="25"/>
  <c r="E12" i="35"/>
  <c r="E11" i="35"/>
  <c r="E10" i="35"/>
  <c r="E9" i="35"/>
  <c r="E8" i="35"/>
  <c r="E7" i="35"/>
  <c r="E6" i="35"/>
  <c r="E5" i="35"/>
  <c r="B91" i="15"/>
  <c r="B83" i="15"/>
  <c r="B75" i="15"/>
  <c r="D3" i="25"/>
  <c r="D2" i="25"/>
  <c r="D1" i="25"/>
  <c r="G68" i="25" l="1"/>
  <c r="G67" i="25"/>
  <c r="G66" i="25"/>
  <c r="G65" i="25"/>
  <c r="G64" i="25"/>
  <c r="G63" i="25"/>
  <c r="H14" i="25" l="1"/>
  <c r="H13" i="25"/>
  <c r="H18" i="25"/>
  <c r="H19" i="25"/>
  <c r="H20" i="25"/>
  <c r="H21" i="25"/>
  <c r="H22" i="25"/>
  <c r="H23" i="25"/>
  <c r="H17" i="25"/>
  <c r="H16" i="25"/>
  <c r="H15" i="25"/>
  <c r="H12" i="25"/>
  <c r="E78" i="15"/>
  <c r="B77" i="15"/>
  <c r="K5" i="15" l="1"/>
  <c r="M9" i="32"/>
  <c r="M8" i="32"/>
  <c r="M7" i="32"/>
  <c r="B49" i="15"/>
  <c r="K4" i="15" l="1"/>
  <c r="M11" i="32"/>
  <c r="M10" i="32"/>
  <c r="Q9" i="32"/>
  <c r="Q8" i="32"/>
  <c r="O8" i="32"/>
  <c r="P8" i="32" s="1"/>
  <c r="Q7" i="32"/>
  <c r="O7" i="32"/>
  <c r="P7" i="32" s="1"/>
  <c r="L6" i="32"/>
  <c r="M6" i="32" s="1"/>
  <c r="L5" i="32"/>
  <c r="M5" i="32" s="1"/>
  <c r="G29" i="25"/>
  <c r="G30" i="25"/>
  <c r="H30" i="25" s="1"/>
  <c r="G31" i="25"/>
  <c r="H31" i="25" s="1"/>
  <c r="G32" i="25"/>
  <c r="H32" i="25" s="1"/>
  <c r="G33" i="25"/>
  <c r="H33" i="25" s="1"/>
  <c r="G34" i="25"/>
  <c r="H34" i="25" s="1"/>
  <c r="H35" i="25"/>
  <c r="H36" i="25"/>
  <c r="H37" i="25"/>
  <c r="H38" i="25"/>
  <c r="H39" i="25"/>
  <c r="H40" i="25"/>
  <c r="G46" i="25"/>
  <c r="H46" i="25" s="1"/>
  <c r="G47" i="25"/>
  <c r="H47" i="25" s="1"/>
  <c r="G48" i="25"/>
  <c r="H48" i="25" s="1"/>
  <c r="G49" i="25"/>
  <c r="H49" i="25" s="1"/>
  <c r="G50" i="25"/>
  <c r="H50" i="25" s="1"/>
  <c r="G51" i="25"/>
  <c r="H51" i="25" s="1"/>
  <c r="H53" i="25"/>
  <c r="H55" i="25"/>
  <c r="H56" i="25"/>
  <c r="H57" i="25"/>
  <c r="H52" i="25"/>
  <c r="H54" i="25"/>
  <c r="H63" i="25"/>
  <c r="H64" i="25"/>
  <c r="H65" i="25"/>
  <c r="H66" i="25"/>
  <c r="H67" i="25"/>
  <c r="H68" i="25"/>
  <c r="H69" i="25"/>
  <c r="H71" i="25"/>
  <c r="H72" i="25"/>
  <c r="H73" i="25"/>
  <c r="H74" i="25"/>
  <c r="H70" i="25"/>
  <c r="N54" i="15"/>
  <c r="B15" i="15"/>
  <c r="B16" i="15"/>
  <c r="B17" i="15"/>
  <c r="B18" i="15"/>
  <c r="B22" i="15"/>
  <c r="B23" i="15"/>
  <c r="B24" i="15"/>
  <c r="B25" i="15"/>
  <c r="B26" i="15"/>
  <c r="B27" i="15"/>
  <c r="B31" i="15"/>
  <c r="B32" i="15"/>
  <c r="B33" i="15"/>
  <c r="B34" i="15"/>
  <c r="B35" i="15"/>
  <c r="B39" i="15"/>
  <c r="B40" i="15"/>
  <c r="B41" i="15"/>
  <c r="B42" i="15"/>
  <c r="B43" i="15"/>
  <c r="B47" i="15"/>
  <c r="B48" i="15"/>
  <c r="B50" i="15"/>
  <c r="B51" i="15"/>
  <c r="B52" i="15"/>
  <c r="N45" i="15"/>
  <c r="N57" i="15" s="1"/>
  <c r="E45" i="15"/>
  <c r="E57" i="15" s="1"/>
  <c r="H45" i="15"/>
  <c r="H57" i="15" s="1"/>
  <c r="K45" i="15"/>
  <c r="K57" i="15" s="1"/>
  <c r="K29" i="15"/>
  <c r="H29" i="15"/>
  <c r="E29" i="15"/>
  <c r="N29" i="15"/>
  <c r="K37" i="15"/>
  <c r="K54" i="15"/>
  <c r="H37" i="15"/>
  <c r="H54" i="15"/>
  <c r="E37" i="15"/>
  <c r="E54" i="15"/>
  <c r="N37" i="15"/>
  <c r="D9" i="29"/>
  <c r="E9" i="29"/>
  <c r="F9" i="29"/>
  <c r="B74" i="15"/>
  <c r="B73" i="15"/>
  <c r="K94" i="15"/>
  <c r="H94" i="15"/>
  <c r="E94" i="15"/>
  <c r="N94" i="15"/>
  <c r="K86" i="15"/>
  <c r="H86" i="15"/>
  <c r="E86" i="15"/>
  <c r="N86" i="15"/>
  <c r="H78" i="15"/>
  <c r="K78" i="15"/>
  <c r="N78" i="15"/>
  <c r="B76" i="15"/>
  <c r="B72" i="15"/>
  <c r="B85" i="15"/>
  <c r="B84" i="15"/>
  <c r="B82" i="15"/>
  <c r="B81" i="15"/>
  <c r="B80" i="15"/>
  <c r="B93" i="15"/>
  <c r="B92" i="15"/>
  <c r="B90" i="15"/>
  <c r="B89" i="15"/>
  <c r="B88" i="15"/>
  <c r="F8" i="29"/>
  <c r="D8" i="29"/>
  <c r="E8" i="29"/>
  <c r="F7" i="29"/>
  <c r="D7" i="29"/>
  <c r="E7" i="29"/>
  <c r="F6" i="29"/>
  <c r="D6" i="29"/>
  <c r="E6" i="29"/>
  <c r="F5" i="29"/>
  <c r="D5" i="29"/>
  <c r="E5" i="29"/>
  <c r="H29" i="25" l="1"/>
  <c r="B57" i="15"/>
  <c r="B78" i="15"/>
  <c r="H59" i="25"/>
  <c r="K13" i="15" s="1"/>
  <c r="K20" i="15" s="1"/>
  <c r="K56" i="15" s="1"/>
  <c r="H76" i="25"/>
  <c r="N14" i="15" s="1"/>
  <c r="N20" i="15" s="1"/>
  <c r="B45" i="15"/>
  <c r="C43" i="15" s="1"/>
  <c r="B86" i="15"/>
  <c r="B29" i="15"/>
  <c r="C24" i="15" s="1"/>
  <c r="E95" i="15"/>
  <c r="B54" i="15"/>
  <c r="C49" i="15" s="1"/>
  <c r="N95" i="15"/>
  <c r="K95" i="15"/>
  <c r="B37" i="15"/>
  <c r="C35" i="15" s="1"/>
  <c r="B94" i="15"/>
  <c r="H95" i="15"/>
  <c r="H25" i="25"/>
  <c r="E11" i="15" s="1"/>
  <c r="E20" i="15" s="1"/>
  <c r="E56" i="15" s="1"/>
  <c r="H42" i="25" l="1"/>
  <c r="H12" i="15" s="1"/>
  <c r="B12" i="15" s="1"/>
  <c r="C27" i="15"/>
  <c r="C31" i="15"/>
  <c r="C33" i="15"/>
  <c r="C34" i="15"/>
  <c r="C22" i="15"/>
  <c r="C41" i="15"/>
  <c r="C47" i="15"/>
  <c r="C25" i="15"/>
  <c r="C23" i="15"/>
  <c r="C39" i="15"/>
  <c r="C42" i="15"/>
  <c r="C51" i="15"/>
  <c r="C48" i="15"/>
  <c r="C26" i="15"/>
  <c r="C32" i="15"/>
  <c r="C40" i="15"/>
  <c r="C50" i="15"/>
  <c r="C52" i="15"/>
  <c r="K58" i="15"/>
  <c r="K60" i="15" s="1"/>
  <c r="K61" i="15" s="1"/>
  <c r="B95" i="15"/>
  <c r="B13" i="15"/>
  <c r="B14" i="15"/>
  <c r="B11" i="15"/>
  <c r="H20" i="15" l="1"/>
  <c r="H56" i="15" s="1"/>
  <c r="H58" i="15" s="1"/>
  <c r="H60" i="15" s="1"/>
  <c r="H70" i="15" s="1"/>
  <c r="B20" i="15"/>
  <c r="K64" i="15"/>
  <c r="K65" i="15" s="1"/>
  <c r="L20" i="15"/>
  <c r="K70" i="15"/>
  <c r="N56" i="15"/>
  <c r="N58" i="15" s="1"/>
  <c r="N60" i="15" s="1"/>
  <c r="N70" i="15" s="1"/>
  <c r="E58" i="15"/>
  <c r="E60" i="15" s="1"/>
  <c r="E61" i="15" s="1"/>
  <c r="B56" i="15" l="1"/>
  <c r="B58" i="15" s="1"/>
  <c r="B60" i="15" s="1"/>
  <c r="B70" i="15" s="1"/>
  <c r="C17" i="15"/>
  <c r="C13" i="15"/>
  <c r="C14" i="15"/>
  <c r="L70" i="15"/>
  <c r="E64" i="15"/>
  <c r="E65" i="15" s="1"/>
  <c r="F20" i="15"/>
  <c r="N61" i="15"/>
  <c r="H61" i="15"/>
  <c r="E70" i="15"/>
  <c r="C16" i="15"/>
  <c r="C18" i="15"/>
  <c r="C15" i="15"/>
  <c r="C12" i="15"/>
  <c r="C11" i="15"/>
  <c r="F70" i="15" l="1"/>
  <c r="H64" i="15"/>
  <c r="O20" i="15"/>
  <c r="I20" i="15"/>
  <c r="N64" i="15"/>
  <c r="B61" i="15"/>
  <c r="O70" i="15" l="1"/>
  <c r="N65" i="15"/>
  <c r="I70" i="15"/>
  <c r="H65" i="15"/>
  <c r="C37" i="15"/>
  <c r="C54" i="15"/>
  <c r="C45" i="15"/>
  <c r="C20" i="15"/>
  <c r="B64" i="15"/>
  <c r="C29" i="15"/>
  <c r="C70" i="15" l="1"/>
  <c r="E9" i="15"/>
  <c r="B65" i="15"/>
  <c r="B66" i="15" s="1"/>
  <c r="B71" i="15" s="1"/>
  <c r="N9" i="15"/>
  <c r="K9" i="15"/>
  <c r="H9" i="15"/>
  <c r="L65" i="15"/>
  <c r="O65" i="15"/>
  <c r="I65" i="15"/>
  <c r="F65" i="15"/>
  <c r="C65" i="15" l="1"/>
  <c r="E66" i="15"/>
  <c r="E71" i="15" s="1"/>
  <c r="C66" i="15"/>
  <c r="N66" i="15"/>
  <c r="N71" i="15" s="1"/>
  <c r="K66" i="15"/>
  <c r="L66" i="15" s="1"/>
  <c r="H66" i="15"/>
  <c r="I66" i="15" s="1"/>
  <c r="B96" i="15"/>
  <c r="C71" i="15"/>
  <c r="C69" i="15" s="1"/>
  <c r="C95" i="15"/>
  <c r="B69" i="15"/>
  <c r="C96" i="15" l="1"/>
  <c r="F66" i="15"/>
  <c r="K71" i="15"/>
  <c r="O66" i="15"/>
  <c r="H71" i="15"/>
  <c r="N96" i="15"/>
  <c r="O71" i="15"/>
  <c r="O69" i="15" s="1"/>
  <c r="O95" i="15"/>
  <c r="N69" i="15"/>
  <c r="E96" i="15"/>
  <c r="F71" i="15"/>
  <c r="F69" i="15" s="1"/>
  <c r="F95" i="15"/>
  <c r="E69" i="15"/>
  <c r="O96" i="15" l="1"/>
  <c r="L95" i="15"/>
  <c r="F96" i="15"/>
  <c r="K96" i="15"/>
  <c r="K69" i="15"/>
  <c r="L71" i="15"/>
  <c r="L69" i="15" s="1"/>
  <c r="H69" i="15"/>
  <c r="I95" i="15"/>
  <c r="H96" i="15"/>
  <c r="I71" i="15"/>
  <c r="I69" i="15" s="1"/>
  <c r="L96" i="15" l="1"/>
  <c r="I96" i="15"/>
  <c r="D8" i="34" l="1"/>
  <c r="E8" i="34" s="1"/>
  <c r="F8" i="34"/>
  <c r="E10" i="34"/>
  <c r="D10" i="34"/>
  <c r="F10" i="34" s="1"/>
  <c r="E9" i="34"/>
  <c r="D9" i="34"/>
  <c r="F9" i="3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Daniel Schuler2</author>
  </authors>
  <commentList>
    <comment ref="A20" authorId="0" shapeId="0" xr:uid="{359F5636-ED98-7E42-A7A3-E96AE5EDE90A}">
      <text>
        <r>
          <rPr>
            <b/>
            <sz val="10"/>
            <color rgb="FF000000"/>
            <rFont val="Calibri"/>
            <family val="2"/>
            <scheme val="minor"/>
          </rPr>
          <t>CALCULATION OF PERSONNEL COSTS:</t>
        </r>
        <r>
          <rPr>
            <sz val="10"/>
            <color rgb="FF000000"/>
            <rFont val="Calibri"/>
            <family val="2"/>
            <scheme val="minor"/>
          </rPr>
          <t xml:space="preserve">
</t>
        </r>
        <r>
          <rPr>
            <sz val="10"/>
            <color rgb="FF000000"/>
            <rFont val="Calibri"/>
            <family val="2"/>
            <scheme val="minor"/>
          </rPr>
          <t xml:space="preserve">There are two approaches to determining personnel costs:
</t>
        </r>
        <r>
          <rPr>
            <sz val="10"/>
            <color rgb="FF000000"/>
            <rFont val="Calibri"/>
            <family val="2"/>
            <scheme val="minor"/>
          </rPr>
          <t xml:space="preserve">On the separate "Personnel Costs" sheet, the currently applicable standard cost rates per university are stored according to personnel categories. To calculate the costs, the employment percentage (%) and the number of months or hours (for ZHAW) must be entered. → Based on this input, the proportional personnel costs are calculated and directly transferred (lines 11 to 14).
</t>
        </r>
        <r>
          <rPr>
            <sz val="10"/>
            <color rgb="FF000000"/>
            <rFont val="Calibri"/>
            <family val="2"/>
            <scheme val="minor"/>
          </rPr>
          <t xml:space="preserve">→ Additional information is available on the "Personnel Costs" sheet.
</t>
        </r>
        <r>
          <rPr>
            <sz val="10"/>
            <color rgb="FF000000"/>
            <rFont val="Calibri"/>
            <family val="2"/>
            <scheme val="minor"/>
          </rPr>
          <t xml:space="preserve">Alternatively, personnel costs can be entered manually in lines 15 to 18, with appropriate comments.
</t>
        </r>
        <r>
          <rPr>
            <sz val="10"/>
            <color rgb="FF000000"/>
            <rFont val="Calibri"/>
            <family val="2"/>
          </rPr>
          <t xml:space="preserve">
</t>
        </r>
        <r>
          <rPr>
            <sz val="10"/>
            <color rgb="FF000000"/>
            <rFont val="+mn-lt"/>
            <charset val="1"/>
          </rPr>
          <t xml:space="preserve">
</t>
        </r>
        <r>
          <rPr>
            <sz val="10"/>
            <color rgb="FF000000"/>
            <rFont val="+mn-lt"/>
            <charset val="1"/>
          </rPr>
          <t xml:space="preserve">
</t>
        </r>
      </text>
    </comment>
    <comment ref="A29" authorId="0" shapeId="0" xr:uid="{E30F2F38-58D6-764F-9243-34B99F7A24A1}">
      <text>
        <r>
          <rPr>
            <b/>
            <sz val="10"/>
            <color rgb="FF000000"/>
            <rFont val="+mj-lt"/>
            <charset val="1"/>
          </rPr>
          <t>GUIDELINES FOR ELIGIBLE MATERIAL COSTS</t>
        </r>
        <r>
          <rPr>
            <sz val="10"/>
            <color rgb="FF000000"/>
            <rFont val="+mj-lt"/>
            <charset val="1"/>
          </rPr>
          <t xml:space="preserve">
</t>
        </r>
        <r>
          <rPr>
            <sz val="10"/>
            <color rgb="FF000000"/>
            <rFont val="+mj-lt"/>
            <charset val="1"/>
          </rPr>
          <t xml:space="preserve">All fields in column A can be freely overwritten and labeled.
</t>
        </r>
        <r>
          <rPr>
            <b/>
            <sz val="10"/>
            <color rgb="FF000000"/>
            <rFont val="+mj-lt"/>
            <charset val="1"/>
          </rPr>
          <t>Examples:</t>
        </r>
        <r>
          <rPr>
            <sz val="10"/>
            <color rgb="FF000000"/>
            <rFont val="+mj-lt"/>
            <charset val="1"/>
          </rPr>
          <t xml:space="preserve">
</t>
        </r>
        <r>
          <rPr>
            <sz val="10"/>
            <color rgb="FF000000"/>
            <rFont val="+mj-lt"/>
            <charset val="1"/>
          </rPr>
          <t xml:space="preserve">Expenses: e.g., travel costs for conference visits, costs for inviting speakers to workshops, costs for catering or other refreshments, etc.
</t>
        </r>
        <r>
          <rPr>
            <sz val="10"/>
            <color rgb="FF000000"/>
            <rFont val="+mj-lt"/>
            <charset val="1"/>
          </rPr>
          <t xml:space="preserve">Open access costs, rental costs, insurance, advertising costs, printing costs, etc.
</t>
        </r>
        <r>
          <rPr>
            <b/>
            <sz val="10"/>
            <color rgb="FF000000"/>
            <rFont val="+mj-lt"/>
            <charset val="1"/>
          </rPr>
          <t>Principles:</t>
        </r>
        <r>
          <rPr>
            <sz val="10"/>
            <color rgb="FF000000"/>
            <rFont val="+mj-lt"/>
            <charset val="1"/>
          </rPr>
          <t xml:space="preserve">
</t>
        </r>
        <r>
          <rPr>
            <sz val="10"/>
            <color rgb="FF000000"/>
            <rFont val="+mj-lt"/>
            <charset val="1"/>
          </rPr>
          <t xml:space="preserve">There are no threshold values for eligible material costs.
</t>
        </r>
        <r>
          <rPr>
            <sz val="10"/>
            <color rgb="FF000000"/>
            <rFont val="+mj-lt"/>
            <charset val="1"/>
          </rPr>
          <t xml:space="preserve">Costs can only be charged if they have been approved as part of the application and are essential for the implementation of the project.
</t>
        </r>
        <r>
          <rPr>
            <sz val="10"/>
            <color rgb="FF000000"/>
            <rFont val="+mj-lt"/>
            <charset val="1"/>
          </rPr>
          <t xml:space="preserve">Only list costs that are traceable.
</t>
        </r>
        <r>
          <rPr>
            <sz val="10"/>
            <color rgb="FF000000"/>
            <rFont val="+mj-lt"/>
            <charset val="1"/>
          </rPr>
          <t>Do not create reserve items!</t>
        </r>
      </text>
    </comment>
    <comment ref="A37" authorId="0" shapeId="0" xr:uid="{5CCE0F6E-995D-5F4F-95C2-847A8EB66488}">
      <text>
        <r>
          <rPr>
            <b/>
            <sz val="10"/>
            <color rgb="FF000000"/>
            <rFont val="+mj-lt"/>
            <charset val="1"/>
          </rPr>
          <t>Guidelines for Subcontracting</t>
        </r>
        <r>
          <rPr>
            <sz val="10"/>
            <color rgb="FF000000"/>
            <rFont val="+mj-lt"/>
            <charset val="1"/>
          </rPr>
          <t xml:space="preserve">
</t>
        </r>
        <r>
          <rPr>
            <b/>
            <sz val="10"/>
            <color rgb="FF000000"/>
            <rFont val="+mj-lt"/>
            <charset val="1"/>
          </rPr>
          <t>Explanations:</t>
        </r>
        <r>
          <rPr>
            <sz val="10"/>
            <color rgb="FF000000"/>
            <rFont val="+mj-lt"/>
            <charset val="1"/>
          </rPr>
          <t xml:space="preserve">
</t>
        </r>
        <r>
          <rPr>
            <sz val="10"/>
            <color rgb="FF000000"/>
            <rFont val="+mj-lt"/>
            <charset val="1"/>
          </rPr>
          <t xml:space="preserve">Expenses for subcontracting orders must be separated from material costs.
</t>
        </r>
        <r>
          <rPr>
            <sz val="10"/>
            <color rgb="FF000000"/>
            <rFont val="+mj-lt"/>
            <charset val="1"/>
          </rPr>
          <t xml:space="preserve">A subcontractor is typically an external company that performs a task for the DIZH project that cannot be carried out internally within the university.
</t>
        </r>
        <r>
          <rPr>
            <b/>
            <sz val="10"/>
            <color rgb="FF000000"/>
            <rFont val="+mj-lt"/>
            <charset val="1"/>
          </rPr>
          <t>Examples:</t>
        </r>
        <r>
          <rPr>
            <sz val="10"/>
            <color rgb="FF000000"/>
            <rFont val="+mj-lt"/>
            <charset val="1"/>
          </rPr>
          <t xml:space="preserve">
</t>
        </r>
        <r>
          <rPr>
            <sz val="10"/>
            <color rgb="FF000000"/>
            <rFont val="+mj-lt"/>
            <charset val="1"/>
          </rPr>
          <t xml:space="preserve">Programming, consulting, website creation, event agencies, etc.
</t>
        </r>
        <r>
          <rPr>
            <b/>
            <sz val="10"/>
            <color rgb="FF000000"/>
            <rFont val="+mj-lt"/>
            <charset val="1"/>
          </rPr>
          <t>Principles:</t>
        </r>
        <r>
          <rPr>
            <sz val="10"/>
            <color rgb="FF000000"/>
            <rFont val="+mj-lt"/>
            <charset val="1"/>
          </rPr>
          <t xml:space="preserve">
</t>
        </r>
        <r>
          <rPr>
            <sz val="10"/>
            <color rgb="FF000000"/>
            <rFont val="+mj-lt"/>
            <charset val="1"/>
          </rPr>
          <t xml:space="preserve">Maximum of 20% </t>
        </r>
        <r>
          <rPr>
            <sz val="10"/>
            <color rgb="FF000000"/>
            <rFont val="Calibri"/>
            <family val="2"/>
            <scheme val="minor"/>
          </rPr>
          <t>of the total project costs</t>
        </r>
        <r>
          <rPr>
            <sz val="10"/>
            <color rgb="FF000000"/>
            <rFont val="Calibri"/>
            <family val="2"/>
            <scheme val="minor"/>
          </rPr>
          <t xml:space="preserve"> </t>
        </r>
        <r>
          <rPr>
            <sz val="10"/>
            <color rgb="FF000000"/>
            <rFont val="+mj-lt"/>
            <charset val="1"/>
          </rPr>
          <t xml:space="preserve">or a maximum of 100 TCHF .
</t>
        </r>
        <r>
          <rPr>
            <sz val="10"/>
            <color rgb="FF000000"/>
            <rFont val="+mj-lt"/>
            <charset val="1"/>
          </rPr>
          <t xml:space="preserve">If available, attach quotations detailing the cost breakdown to ensure the stated costs are traceable.
</t>
        </r>
        <r>
          <rPr>
            <sz val="10"/>
            <color rgb="FF000000"/>
            <rFont val="+mj-lt"/>
            <charset val="1"/>
          </rPr>
          <t xml:space="preserve">Costs can only be charged if they have been approved as part of the application and are essential for the implementation of the project.
</t>
        </r>
        <r>
          <rPr>
            <b/>
            <sz val="10"/>
            <color rgb="FF000000"/>
            <rFont val="+mj-lt"/>
            <charset val="1"/>
          </rPr>
          <t>Further considerations:</t>
        </r>
        <r>
          <rPr>
            <sz val="10"/>
            <color rgb="FF000000"/>
            <rFont val="+mj-lt"/>
            <charset val="1"/>
          </rPr>
          <t xml:space="preserve">
</t>
        </r>
        <r>
          <rPr>
            <sz val="10"/>
            <color rgb="FF000000"/>
            <rFont val="+mj-lt"/>
            <charset val="1"/>
          </rPr>
          <t xml:space="preserve">If subcontracting results in an intangible asset (e.g., software), this may lead to an investment requirement (see also the "Investment" section).
</t>
        </r>
        <r>
          <rPr>
            <sz val="10"/>
            <color rgb="FF000000"/>
            <rFont val="+mj-lt"/>
            <charset val="1"/>
          </rPr>
          <t xml:space="preserve">Whether an intangible asset is created depends on various factors and must be clarified by the finance department of the respective university.
</t>
        </r>
        <r>
          <rPr>
            <sz val="10"/>
            <color rgb="FF000000"/>
            <rFont val="+mj-lt"/>
            <charset val="1"/>
          </rPr>
          <t xml:space="preserve">
</t>
        </r>
        <r>
          <rPr>
            <b/>
            <sz val="10"/>
            <color rgb="FF000000"/>
            <rFont val="Calibri"/>
            <family val="2"/>
          </rPr>
          <t>Note: DIZH funds may not be used for expenses of practice partners. Therefore, practice partners cannot be subcontractors!</t>
        </r>
      </text>
    </comment>
    <comment ref="A45" authorId="0" shapeId="0" xr:uid="{CA367F4A-81C9-7043-B7A8-B61344D29ACF}">
      <text>
        <r>
          <rPr>
            <b/>
            <sz val="10"/>
            <color rgb="FF000000"/>
            <rFont val="+mj-lt"/>
            <charset val="1"/>
          </rPr>
          <t>Guidelines for Practice Partners:</t>
        </r>
        <r>
          <rPr>
            <sz val="10"/>
            <color rgb="FF000000"/>
            <rFont val="+mj-lt"/>
            <charset val="1"/>
          </rPr>
          <t xml:space="preserve">
</t>
        </r>
        <r>
          <rPr>
            <sz val="10"/>
            <color rgb="FF000000"/>
            <rFont val="+mj-lt"/>
            <charset val="1"/>
          </rPr>
          <t xml:space="preserve">If practice partners are involved in the project, the agreed amounts can be entered in the designated fields. It is important to include an agreement, such as a "Letter of Intent."
</t>
        </r>
        <r>
          <rPr>
            <b/>
            <sz val="10"/>
            <color rgb="FF000000"/>
            <rFont val="+mj-lt"/>
            <charset val="1"/>
          </rPr>
          <t>Funding:</t>
        </r>
        <r>
          <rPr>
            <sz val="10"/>
            <color rgb="FF000000"/>
            <rFont val="+mj-lt"/>
            <charset val="1"/>
          </rPr>
          <t xml:space="preserve">
</t>
        </r>
        <r>
          <rPr>
            <sz val="10"/>
            <color rgb="FF000000"/>
            <rFont val="+mj-lt"/>
            <charset val="1"/>
          </rPr>
          <t xml:space="preserve">Currently, no regulations are in place. This means that universities are not allowed to include in-kind contributions from practice partners in the DIZH financial reporting.
</t>
        </r>
        <r>
          <rPr>
            <sz val="10"/>
            <color rgb="FF000000"/>
            <rFont val="+mj-lt"/>
            <charset val="1"/>
          </rPr>
          <t xml:space="preserve">Regardless, collaboration with practice partners should be pursued within the project and declared in this calculation.
</t>
        </r>
        <r>
          <rPr>
            <sz val="10"/>
            <color rgb="FF000000"/>
            <rFont val="+mj-lt"/>
            <charset val="1"/>
          </rPr>
          <t>Since funding is not currently regulated, the share of practice partners will be deducted from the project costs in line 55.</t>
        </r>
      </text>
    </comment>
    <comment ref="A54" authorId="0" shapeId="0" xr:uid="{939915D0-9635-B646-BACC-13EC750C19A1}">
      <text>
        <r>
          <rPr>
            <b/>
            <sz val="10"/>
            <color rgb="FF000000"/>
            <rFont val="Calibri"/>
            <family val="2"/>
          </rPr>
          <t>Explanations:</t>
        </r>
        <r>
          <rPr>
            <sz val="10"/>
            <color rgb="FF000000"/>
            <rFont val="Calibri"/>
            <family val="2"/>
          </rPr>
          <t xml:space="preserve">
</t>
        </r>
        <r>
          <rPr>
            <sz val="10"/>
            <color rgb="FF000000"/>
            <rFont val="Calibri"/>
            <family val="2"/>
          </rPr>
          <t xml:space="preserve">These lines can be used to specify expenditures for equipment, facilities, and infrastructure.
</t>
        </r>
        <r>
          <rPr>
            <b/>
            <sz val="10"/>
            <color rgb="FF000000"/>
            <rFont val="Calibri"/>
            <family val="2"/>
          </rPr>
          <t>Definition of Facility:</t>
        </r>
        <r>
          <rPr>
            <sz val="10"/>
            <color rgb="FF000000"/>
            <rFont val="Calibri"/>
            <family val="2"/>
          </rPr>
          <t xml:space="preserve">
</t>
        </r>
        <r>
          <rPr>
            <sz val="10"/>
            <color rgb="FF000000"/>
            <rFont val="Calibri"/>
            <family val="2"/>
          </rPr>
          <t xml:space="preserve">Identifiable value; enforceable rights of disposal; benefit &gt; 1 year; verifiable production costs.
</t>
        </r>
        <r>
          <rPr>
            <b/>
            <sz val="10"/>
            <color rgb="FF000000"/>
            <rFont val="Calibri"/>
            <family val="2"/>
          </rPr>
          <t>Examples:</t>
        </r>
        <r>
          <rPr>
            <sz val="10"/>
            <color rgb="FF000000"/>
            <rFont val="Calibri"/>
            <family val="2"/>
          </rPr>
          <t xml:space="preserve">
</t>
        </r>
        <r>
          <rPr>
            <sz val="10"/>
            <color rgb="FF000000"/>
            <rFont val="Calibri"/>
            <family val="2"/>
          </rPr>
          <t xml:space="preserve">Examples of tangible facilities: Hardware, vehicles, furniture, etc.
</t>
        </r>
        <r>
          <rPr>
            <sz val="10"/>
            <color rgb="FF000000"/>
            <rFont val="Calibri"/>
            <family val="2"/>
          </rPr>
          <t xml:space="preserve">Examples of intangible facilities: Software, licenses, patents.
</t>
        </r>
        <r>
          <rPr>
            <b/>
            <sz val="10"/>
            <color rgb="FF000000"/>
            <rFont val="Calibri"/>
            <family val="2"/>
          </rPr>
          <t>Principles:</t>
        </r>
        <r>
          <rPr>
            <sz val="10"/>
            <color rgb="FF000000"/>
            <rFont val="Calibri"/>
            <family val="2"/>
          </rPr>
          <t xml:space="preserve">
</t>
        </r>
        <r>
          <rPr>
            <sz val="10"/>
            <color rgb="FF000000"/>
            <rFont val="Calibri"/>
            <family val="2"/>
          </rPr>
          <t xml:space="preserve">Facilities with a procurement value exceeding 50 TCHF must be capitalized and are therefore not eligible for funding from the DIZH special credit.
</t>
        </r>
        <r>
          <rPr>
            <sz val="10"/>
            <color rgb="FF000000"/>
            <rFont val="Calibri"/>
            <family val="2"/>
          </rPr>
          <t xml:space="preserve">For intangible facilities (e.g., software), UZH has a capitalization threshold of 200 TCHF.
</t>
        </r>
        <r>
          <rPr>
            <sz val="10"/>
            <color rgb="FF000000"/>
            <rFont val="Calibri"/>
            <family val="2"/>
          </rPr>
          <t xml:space="preserve">Bulk purchases of facilities under 10 TCHF per unit must be capitalized if the total value exceeds 50 TCHF.
</t>
        </r>
        <r>
          <rPr>
            <sz val="10"/>
            <color rgb="FF000000"/>
            <rFont val="Calibri"/>
            <family val="2"/>
          </rPr>
          <t xml:space="preserve">Once a facility is subject to capitalization, it must be procured internally within the university.
</t>
        </r>
        <r>
          <rPr>
            <sz val="10"/>
            <color rgb="FF000000"/>
            <rFont val="Calibri"/>
            <family val="2"/>
          </rPr>
          <t xml:space="preserve">Resulting depreciation costs cannot be used to claim a special credit.
</t>
        </r>
        <r>
          <rPr>
            <sz val="10"/>
            <color rgb="FF000000"/>
            <rFont val="Calibri"/>
            <family val="2"/>
          </rPr>
          <t xml:space="preserve">→ Facilities with a procurement value below these capitalization thresholds are eligible for the project and thus for the DIZH special credit.
</t>
        </r>
        <r>
          <rPr>
            <b/>
            <sz val="10"/>
            <color rgb="FF000000"/>
            <rFont val="Calibri"/>
            <family val="2"/>
          </rPr>
          <t>TIP:</t>
        </r>
        <r>
          <rPr>
            <sz val="10"/>
            <color rgb="FF000000"/>
            <rFont val="Calibri"/>
            <family val="2"/>
          </rPr>
          <t xml:space="preserve"> If facilities are required for a project, it should first be clarified internally whether they are already available within the university.
</t>
        </r>
      </text>
    </comment>
    <comment ref="A56" authorId="0" shapeId="0" xr:uid="{BD78F6C5-3CB6-AE42-996C-9BA88DB5F146}">
      <text>
        <r>
          <rPr>
            <b/>
            <sz val="10"/>
            <color rgb="FF000000"/>
            <rFont val="Tahoma"/>
            <family val="2"/>
          </rPr>
          <t xml:space="preserve">DIRECT PROJECT COSTS (with PP):
</t>
        </r>
        <r>
          <rPr>
            <b/>
            <sz val="10"/>
            <color rgb="FF000000"/>
            <rFont val="Tahoma"/>
            <family val="2"/>
          </rPr>
          <t xml:space="preserve">
</t>
        </r>
        <r>
          <rPr>
            <sz val="10"/>
            <color rgb="FF000000"/>
            <rFont val="Tahoma"/>
            <family val="2"/>
          </rPr>
          <t>The total of all direct project costs - including the share of the practice partners.</t>
        </r>
      </text>
    </comment>
    <comment ref="A57" authorId="0" shapeId="0" xr:uid="{78A13BC8-EF2F-2E40-BF17-8EFAF5132040}">
      <text>
        <r>
          <rPr>
            <sz val="10"/>
            <color rgb="FF000000"/>
            <rFont val="Calibri"/>
            <family val="2"/>
          </rPr>
          <t>As the funding is currently not regulated, the share of the practice partners is deducted from the project costs.</t>
        </r>
      </text>
    </comment>
    <comment ref="A58" authorId="0" shapeId="0" xr:uid="{E04D81A9-0EDB-654C-BB6D-520E32A70F69}">
      <text>
        <r>
          <rPr>
            <b/>
            <sz val="10"/>
            <color rgb="FF000000"/>
            <rFont val="Tahoma"/>
            <family val="2"/>
          </rPr>
          <t xml:space="preserve">DIRECT PROJECT COSTS (without PP):
</t>
        </r>
        <r>
          <rPr>
            <sz val="10"/>
            <color rgb="FF000000"/>
            <rFont val="Tahoma"/>
            <family val="2"/>
          </rPr>
          <t xml:space="preserve">
</t>
        </r>
        <r>
          <rPr>
            <sz val="10"/>
            <color rgb="FF000000"/>
            <rFont val="Tahoma"/>
            <family val="2"/>
          </rPr>
          <t>The total of all direct project costs after deducting the share of the practice partners. This total is relevant for the DIZH project and the project funding is derived from it.</t>
        </r>
      </text>
    </comment>
    <comment ref="A60" authorId="0" shapeId="0" xr:uid="{74E680E4-B4A3-E049-A951-8AA1FA105A95}">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A63" authorId="0" shapeId="0" xr:uid="{1B3D1804-8804-F842-A754-0C3366E20867}">
      <text>
        <r>
          <rPr>
            <b/>
            <sz val="10"/>
            <color rgb="FF000000"/>
            <rFont val="+mj-lt"/>
            <charset val="1"/>
          </rPr>
          <t xml:space="preserve">PROJECT FUNDING
</t>
        </r>
        <r>
          <rPr>
            <sz val="10"/>
            <color rgb="FF000000"/>
            <rFont val="+mj-lt"/>
            <charset val="1"/>
          </rPr>
          <t xml:space="preserve">
</t>
        </r>
        <r>
          <rPr>
            <b/>
            <sz val="10"/>
            <color rgb="FF000000"/>
            <rFont val="+mj-lt"/>
            <charset val="1"/>
          </rPr>
          <t>Explanation:</t>
        </r>
        <r>
          <rPr>
            <sz val="10"/>
            <color rgb="FF000000"/>
            <rFont val="+mj-lt"/>
            <charset val="1"/>
          </rPr>
          <t xml:space="preserve">
</t>
        </r>
        <r>
          <rPr>
            <sz val="10"/>
            <color rgb="FF000000"/>
            <rFont val="+mj-lt"/>
            <charset val="1"/>
          </rPr>
          <t xml:space="preserve">Proof of funding for the total project costs: Divided between the DIZH special credit and the required own contributions from the universities (mandatory matching funds).
</t>
        </r>
        <r>
          <rPr>
            <sz val="10"/>
            <color rgb="FF000000"/>
            <rFont val="+mj-lt"/>
            <charset val="1"/>
          </rPr>
          <t xml:space="preserve">
</t>
        </r>
        <r>
          <rPr>
            <b/>
            <sz val="10"/>
            <color rgb="FF000000"/>
            <rFont val="+mj-lt"/>
            <charset val="1"/>
          </rPr>
          <t>Requirement for the DIZH special credit:</t>
        </r>
        <r>
          <rPr>
            <sz val="10"/>
            <color rgb="FF000000"/>
            <rFont val="+mj-lt"/>
            <charset val="1"/>
          </rPr>
          <t xml:space="preserve">
</t>
        </r>
        <r>
          <rPr>
            <sz val="10"/>
            <color rgb="FF000000"/>
            <rFont val="+mj-lt"/>
            <charset val="1"/>
          </rPr>
          <t xml:space="preserve">Requested DIZH funds must be covered by at least 50% own contributions (see excerpt from the concept).
</t>
        </r>
        <r>
          <rPr>
            <sz val="10"/>
            <color rgb="FF000000"/>
            <rFont val="+mj-lt"/>
            <charset val="1"/>
          </rPr>
          <t xml:space="preserve">
</t>
        </r>
        <r>
          <rPr>
            <b/>
            <sz val="10"/>
            <color rgb="FF000000"/>
            <rFont val="+mj-lt"/>
            <charset val="1"/>
          </rPr>
          <t>Excerpt from the concept for the Innovation Program:</t>
        </r>
        <r>
          <rPr>
            <sz val="10"/>
            <color rgb="FF000000"/>
            <rFont val="+mj-lt"/>
            <charset val="1"/>
          </rPr>
          <t xml:space="preserve">
</t>
        </r>
        <r>
          <rPr>
            <sz val="10"/>
            <color rgb="FF000000"/>
            <rFont val="+mj-lt"/>
            <charset val="1"/>
          </rPr>
          <t xml:space="preserve">DIZH funding in the Innovation Program must be matched at the project level in a 50:50 ratio with other funding sources (matching funds, see OrgR Art. 26). Valid own contributions include the reallocation of existing university revenues as well as the acquisition of new third-party funds (see memorandum from the Department of Education dated March 23, 2020; the release of reserves is also available for the Innovation Program, see memorandum dated June 16, 2020).
</t>
        </r>
      </text>
    </comment>
    <comment ref="C70" authorId="0" shapeId="0" xr:uid="{CE98CBBB-2B03-1849-A87F-B1F6B013D85C}">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E70" authorId="0" shapeId="0" xr:uid="{8FDB7969-22F2-2A4C-B28B-3D3EB65D6D37}">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F70" authorId="0" shapeId="0" xr:uid="{490FDE66-F1FC-FB41-B6D5-26F3EE73AE81}">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H70" authorId="0" shapeId="0" xr:uid="{7E687E97-3134-434F-AFEE-4C0CD6F754CE}">
      <text>
        <r>
          <rPr>
            <b/>
            <sz val="10"/>
            <color rgb="FF000000"/>
            <rFont val="+mn-lt"/>
            <charset val="1"/>
          </rPr>
          <t xml:space="preserve">Calculation Overhead:
</t>
        </r>
        <r>
          <rPr>
            <b/>
            <sz val="10"/>
            <color rgb="FF000000"/>
            <rFont val="+mn-lt"/>
            <charset val="1"/>
          </rPr>
          <t xml:space="preserve">
</t>
        </r>
        <r>
          <rPr>
            <sz val="10"/>
            <color rgb="FF000000"/>
            <rFont val="Calibri"/>
            <family val="2"/>
            <scheme val="minor"/>
          </rPr>
          <t>The overhead always amounts to 20% of the total project costs!</t>
        </r>
        <r>
          <rPr>
            <sz val="10"/>
            <color rgb="FF000000"/>
            <rFont val="Calibri"/>
            <family val="2"/>
            <scheme val="minor"/>
          </rPr>
          <t xml:space="preserve">
</t>
        </r>
        <r>
          <rPr>
            <sz val="10"/>
            <color rgb="FF000000"/>
            <rFont val="Calibri"/>
            <family val="2"/>
            <scheme val="minor"/>
          </rPr>
          <t xml:space="preserve">
</t>
        </r>
        <r>
          <rPr>
            <b/>
            <sz val="10"/>
            <color rgb="FF000000"/>
            <rFont val="Calibri"/>
            <family val="2"/>
            <scheme val="minor"/>
          </rPr>
          <t>Explanation:</t>
        </r>
        <r>
          <rPr>
            <b/>
            <sz val="10"/>
            <color rgb="FF000000"/>
            <rFont val="Calibri"/>
            <family val="2"/>
            <scheme val="minor"/>
          </rPr>
          <t xml:space="preserve">
</t>
        </r>
        <r>
          <rPr>
            <sz val="10"/>
            <color rgb="FF000000"/>
            <rFont val="Calibri"/>
            <family val="2"/>
            <scheme val="minor"/>
          </rPr>
          <t>Calculated project costs: 80%</t>
        </r>
        <r>
          <rPr>
            <sz val="10"/>
            <color rgb="FF000000"/>
            <rFont val="Calibri"/>
            <family val="2"/>
            <scheme val="minor"/>
          </rPr>
          <t xml:space="preserve">
</t>
        </r>
        <r>
          <rPr>
            <sz val="10"/>
            <color rgb="FF000000"/>
            <rFont val="Calibri"/>
            <family val="2"/>
            <scheme val="minor"/>
          </rPr>
          <t>+ overhead: 20%</t>
        </r>
        <r>
          <rPr>
            <sz val="10"/>
            <color rgb="FF000000"/>
            <rFont val="Calibri"/>
            <family val="2"/>
            <scheme val="minor"/>
          </rPr>
          <t xml:space="preserve">
</t>
        </r>
        <r>
          <rPr>
            <sz val="10"/>
            <color rgb="FF000000"/>
            <rFont val="Calibri"/>
            <family val="2"/>
            <scheme val="minor"/>
          </rPr>
          <t>= TOTAL PROJECT COSTS: 100%</t>
        </r>
        <r>
          <rPr>
            <sz val="10"/>
            <color rgb="FF000000"/>
            <rFont val="Calibri"/>
            <family val="2"/>
            <scheme val="minor"/>
          </rPr>
          <t xml:space="preserve">
</t>
        </r>
      </text>
    </comment>
    <comment ref="I70" authorId="0" shapeId="0" xr:uid="{161329BE-EAC2-E04C-A879-A0C428E1534D}">
      <text>
        <r>
          <rPr>
            <b/>
            <sz val="10"/>
            <color rgb="FF000000"/>
            <rFont val="+mn-lt"/>
            <charset val="1"/>
          </rPr>
          <t xml:space="preserve">Calculation Overhead:
</t>
        </r>
        <r>
          <rPr>
            <b/>
            <sz val="10"/>
            <color rgb="FF000000"/>
            <rFont val="+mn-lt"/>
            <charset val="1"/>
          </rPr>
          <t xml:space="preserve">
</t>
        </r>
        <r>
          <rPr>
            <sz val="10"/>
            <color rgb="FF000000"/>
            <rFont val="Calibri"/>
            <family val="2"/>
            <scheme val="minor"/>
          </rPr>
          <t>The overhead always amounts to 20% of the total project costs!</t>
        </r>
        <r>
          <rPr>
            <sz val="10"/>
            <color rgb="FF000000"/>
            <rFont val="Calibri"/>
            <family val="2"/>
            <scheme val="minor"/>
          </rPr>
          <t xml:space="preserve">
</t>
        </r>
        <r>
          <rPr>
            <sz val="10"/>
            <color rgb="FF000000"/>
            <rFont val="Calibri"/>
            <family val="2"/>
            <scheme val="minor"/>
          </rPr>
          <t xml:space="preserve">
</t>
        </r>
        <r>
          <rPr>
            <b/>
            <sz val="10"/>
            <color rgb="FF000000"/>
            <rFont val="Calibri"/>
            <family val="2"/>
            <scheme val="minor"/>
          </rPr>
          <t>Explanation:</t>
        </r>
        <r>
          <rPr>
            <b/>
            <sz val="10"/>
            <color rgb="FF000000"/>
            <rFont val="Calibri"/>
            <family val="2"/>
            <scheme val="minor"/>
          </rPr>
          <t xml:space="preserve">
</t>
        </r>
        <r>
          <rPr>
            <sz val="10"/>
            <color rgb="FF000000"/>
            <rFont val="Calibri"/>
            <family val="2"/>
            <scheme val="minor"/>
          </rPr>
          <t>Calculated project costs: 80%</t>
        </r>
        <r>
          <rPr>
            <sz val="10"/>
            <color rgb="FF000000"/>
            <rFont val="Calibri"/>
            <family val="2"/>
            <scheme val="minor"/>
          </rPr>
          <t xml:space="preserve">
</t>
        </r>
        <r>
          <rPr>
            <sz val="10"/>
            <color rgb="FF000000"/>
            <rFont val="Calibri"/>
            <family val="2"/>
            <scheme val="minor"/>
          </rPr>
          <t>+ overhead: 20%</t>
        </r>
        <r>
          <rPr>
            <sz val="10"/>
            <color rgb="FF000000"/>
            <rFont val="Calibri"/>
            <family val="2"/>
            <scheme val="minor"/>
          </rPr>
          <t xml:space="preserve">
</t>
        </r>
        <r>
          <rPr>
            <sz val="10"/>
            <color rgb="FF000000"/>
            <rFont val="Calibri"/>
            <family val="2"/>
            <scheme val="minor"/>
          </rPr>
          <t>= TOTAL PROJECT COSTS: 100%</t>
        </r>
        <r>
          <rPr>
            <sz val="10"/>
            <color rgb="FF000000"/>
            <rFont val="Calibri"/>
            <family val="2"/>
            <scheme val="minor"/>
          </rPr>
          <t xml:space="preserve">
</t>
        </r>
      </text>
    </comment>
    <comment ref="K70" authorId="0" shapeId="0" xr:uid="{1CE6257E-36A7-FF40-970A-D12CA4F99457}">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L70" authorId="0" shapeId="0" xr:uid="{30CF1D89-1C3E-5F45-9A3F-1998473C1F78}">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N70" authorId="0" shapeId="0" xr:uid="{6C8265E5-C4B6-444E-8CDC-9412C28624C8}">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O70" authorId="0" shapeId="0" xr:uid="{97E6C989-B5B1-D74D-9717-41B9175181F4}">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C71" authorId="0" shapeId="0" xr:uid="{ABA76D6C-245D-FF4A-9942-907876BAFDFB}">
      <text>
        <r>
          <rPr>
            <b/>
            <sz val="10"/>
            <color rgb="FF000000"/>
            <rFont val="Tahoma"/>
            <family val="2"/>
          </rPr>
          <t xml:space="preserve">Still to be contributed
</t>
        </r>
        <r>
          <rPr>
            <sz val="10"/>
            <color rgb="FF000000"/>
            <rFont val="Tahoma"/>
            <family val="2"/>
          </rPr>
          <t xml:space="preserve">
</t>
        </r>
        <r>
          <rPr>
            <sz val="10"/>
            <color rgb="FF000000"/>
            <rFont val="Tahoma"/>
            <family val="2"/>
          </rPr>
          <t xml:space="preserve">After deduction of the overhead &amp; prasix partner share, this is the amount that the university still has to finance itself in order to achieve a matching of 50%.
</t>
        </r>
      </text>
    </comment>
    <comment ref="F71" authorId="0" shapeId="0" xr:uid="{1C940620-B9B5-3445-B388-963FF0880391}">
      <text>
        <r>
          <rPr>
            <b/>
            <sz val="10"/>
            <color rgb="FF000000"/>
            <rFont val="Tahoma"/>
            <family val="2"/>
          </rPr>
          <t xml:space="preserve">Still to be contributed
</t>
        </r>
        <r>
          <rPr>
            <sz val="10"/>
            <color rgb="FF000000"/>
            <rFont val="Tahoma"/>
            <family val="2"/>
          </rPr>
          <t xml:space="preserve">
</t>
        </r>
        <r>
          <rPr>
            <sz val="10"/>
            <color rgb="FF000000"/>
            <rFont val="Tahoma"/>
            <family val="2"/>
          </rPr>
          <t xml:space="preserve">After deduction of the overhead &amp; prasix partner share, this is the amount that the university still has to finance itself in order to achieve a matching of 50%.
</t>
        </r>
      </text>
    </comment>
    <comment ref="I71" authorId="0" shapeId="0" xr:uid="{0BEA9D4A-47A2-5D44-9888-116385990BCD}">
      <text>
        <r>
          <rPr>
            <b/>
            <sz val="10"/>
            <color rgb="FF000000"/>
            <rFont val="Tahoma"/>
            <family val="2"/>
          </rPr>
          <t xml:space="preserve">Still to be contributed
</t>
        </r>
        <r>
          <rPr>
            <sz val="10"/>
            <color rgb="FF000000"/>
            <rFont val="Tahoma"/>
            <family val="2"/>
          </rPr>
          <t xml:space="preserve">
</t>
        </r>
        <r>
          <rPr>
            <sz val="10"/>
            <color rgb="FF000000"/>
            <rFont val="Tahoma"/>
            <family val="2"/>
          </rPr>
          <t xml:space="preserve">After deduction of the overhead &amp; prasix partner share, this is the amount that the university still has to finance itself in order to achieve a matching of 50%.
</t>
        </r>
      </text>
    </comment>
    <comment ref="L71" authorId="0" shapeId="0" xr:uid="{994FF178-848A-9747-A46B-17AB7D764C26}">
      <text>
        <r>
          <rPr>
            <b/>
            <sz val="10"/>
            <color rgb="FF000000"/>
            <rFont val="Tahoma"/>
            <family val="2"/>
          </rPr>
          <t xml:space="preserve">Still to be contributed
</t>
        </r>
        <r>
          <rPr>
            <sz val="10"/>
            <color rgb="FF000000"/>
            <rFont val="Tahoma"/>
            <family val="2"/>
          </rPr>
          <t xml:space="preserve">
</t>
        </r>
        <r>
          <rPr>
            <sz val="10"/>
            <color rgb="FF000000"/>
            <rFont val="Tahoma"/>
            <family val="2"/>
          </rPr>
          <t xml:space="preserve">After deduction of the overhead &amp; prasix partner share, this is the amount that the university still has to finance itself in order to achieve a matching of 50%.
</t>
        </r>
      </text>
    </comment>
    <comment ref="O71" authorId="0" shapeId="0" xr:uid="{4B310ADF-2E90-C541-AFF5-E52E7683A45F}">
      <text>
        <r>
          <rPr>
            <b/>
            <sz val="10"/>
            <color rgb="FF000000"/>
            <rFont val="Tahoma"/>
            <family val="2"/>
          </rPr>
          <t xml:space="preserve">Still to be contributed
</t>
        </r>
        <r>
          <rPr>
            <sz val="10"/>
            <color rgb="FF000000"/>
            <rFont val="Tahoma"/>
            <family val="2"/>
          </rPr>
          <t xml:space="preserve">
</t>
        </r>
        <r>
          <rPr>
            <sz val="10"/>
            <color rgb="FF000000"/>
            <rFont val="Tahoma"/>
            <family val="2"/>
          </rPr>
          <t xml:space="preserve">After deduction of the overhead &amp; prasix partner share, this is the amount that the university still has to finance itself in order to achieve a matching of 50%.
</t>
        </r>
      </text>
    </comment>
    <comment ref="A78" authorId="0" shapeId="0" xr:uid="{369C8EF7-70CA-1843-81DB-71863D96F85E}">
      <text>
        <r>
          <rPr>
            <b/>
            <sz val="10"/>
            <color rgb="FF000000"/>
            <rFont val="+mj-lt"/>
            <charset val="1"/>
          </rPr>
          <t xml:space="preserve">Release of Reserves:
</t>
        </r>
        <r>
          <rPr>
            <sz val="10"/>
            <color rgb="FF000000"/>
            <rFont val="+mj-lt"/>
            <charset val="1"/>
          </rPr>
          <t xml:space="preserve">
</t>
        </r>
        <r>
          <rPr>
            <sz val="10"/>
            <color rgb="FF000000"/>
            <rFont val="+mj-lt"/>
            <charset val="1"/>
          </rPr>
          <t xml:space="preserve">Expand using the plus sign → use individual input cells. These are automatically summed up.
Important: Always enter numbers in the column of the respective university (the total is summed up in column B).
</t>
        </r>
        <r>
          <rPr>
            <sz val="10"/>
            <color rgb="FF000000"/>
            <rFont val="+mj-lt"/>
            <charset val="1"/>
          </rPr>
          <t xml:space="preserve">
</t>
        </r>
        <r>
          <rPr>
            <sz val="10"/>
            <color rgb="FF000000"/>
            <rFont val="+mj-lt"/>
            <charset val="1"/>
          </rPr>
          <t xml:space="preserve">- At UZH, this is only used for already existing funding/DSI funding lines that were in place before the KRB was approved (e.g., DSI professorships).
</t>
        </r>
        <r>
          <rPr>
            <sz val="10"/>
            <color rgb="FF000000"/>
            <rFont val="+mj-lt"/>
            <charset val="1"/>
          </rPr>
          <t>- Not applicable for new calls.</t>
        </r>
      </text>
    </comment>
    <comment ref="A86" authorId="0" shapeId="0" xr:uid="{49F7E1C9-52BF-D64D-96DF-A4F1EBAD006E}">
      <text>
        <r>
          <rPr>
            <b/>
            <sz val="10"/>
            <color rgb="FF000000"/>
            <rFont val="+mn-lt"/>
            <charset val="1"/>
          </rPr>
          <t xml:space="preserve">Redeployment from existing income
</t>
        </r>
        <r>
          <rPr>
            <b/>
            <sz val="10"/>
            <color rgb="FF000000"/>
            <rFont val="+mn-lt"/>
            <charset val="1"/>
          </rPr>
          <t xml:space="preserve">
</t>
        </r>
        <r>
          <rPr>
            <sz val="10"/>
            <color rgb="FF000000"/>
            <rFont val="+mn-lt"/>
            <charset val="1"/>
          </rPr>
          <t xml:space="preserve">Expand with the plus --&gt; use individual input cells. These will be totalled automatically.
</t>
        </r>
        <r>
          <rPr>
            <sz val="10"/>
            <color rgb="FF000000"/>
            <rFont val="+mn-lt"/>
            <charset val="1"/>
          </rPr>
          <t xml:space="preserve">Important: Please always enter figures in the column of the respective university (the total is summed up in column B).
</t>
        </r>
        <r>
          <rPr>
            <sz val="10"/>
            <color rgb="FF000000"/>
            <rFont val="+mn-lt"/>
            <charset val="1"/>
          </rPr>
          <t xml:space="preserve">
</t>
        </r>
        <r>
          <rPr>
            <sz val="10"/>
            <color rgb="FF000000"/>
            <rFont val="+mn-lt"/>
            <charset val="1"/>
          </rPr>
          <t xml:space="preserve">a) Cash benefits (available money to be able to make certain expenditures): 
</t>
        </r>
        <r>
          <rPr>
            <sz val="10"/>
            <color rgb="FF000000"/>
            <rFont val="+mn-lt"/>
            <charset val="1"/>
          </rPr>
          <t xml:space="preserve">- Free university funds of the chair or institute (no earmarked funds) as cash.
</t>
        </r>
        <r>
          <rPr>
            <sz val="10"/>
            <color rgb="FF000000"/>
            <rFont val="+mn-lt"/>
            <charset val="1"/>
          </rPr>
          <t xml:space="preserve">
</t>
        </r>
        <r>
          <rPr>
            <sz val="10"/>
            <color rgb="FF000000"/>
            <rFont val="+mn-lt"/>
            <charset val="1"/>
          </rPr>
          <t xml:space="preserve">b) in-kind services (an already ongoing employment that can possibly be transferred to the project):
</t>
        </r>
        <r>
          <rPr>
            <sz val="10"/>
            <color rgb="FF000000"/>
            <rFont val="+mn-lt"/>
            <charset val="1"/>
          </rPr>
          <t xml:space="preserve">- Personnel deployment of persons (doctoral students, post-docs, assistants) paid from free funds of the chair or institute;
</t>
        </r>
        <r>
          <rPr>
            <sz val="10"/>
            <color rgb="FF000000"/>
            <rFont val="+mn-lt"/>
            <charset val="1"/>
          </rPr>
          <t xml:space="preserve">Monetised by the respective hourly rate, confirmed by the respective supervisor or also deposited cost split to the DIZH project.
</t>
        </r>
        <r>
          <rPr>
            <sz val="10"/>
            <color rgb="FF000000"/>
            <rFont val="+mn-lt"/>
            <charset val="1"/>
          </rPr>
          <t xml:space="preserve">
</t>
        </r>
        <r>
          <rPr>
            <sz val="10"/>
            <color rgb="FF000000"/>
            <rFont val="+mn-lt"/>
            <charset val="1"/>
          </rPr>
          <t xml:space="preserve">- Work performance of the chair holder/professor (if it is not a third-party funded professorship or is charged on);
</t>
        </r>
        <r>
          <rPr>
            <sz val="10"/>
            <color rgb="FF000000"/>
            <rFont val="+mn-lt"/>
            <charset val="1"/>
          </rPr>
          <t xml:space="preserve">Monetised by the respective hourly rate, confirmed by the applicant himself/herself. </t>
        </r>
      </text>
    </comment>
    <comment ref="A94" authorId="0" shapeId="0" xr:uid="{257324F7-D7F7-2A40-BBA4-0A5BA69012DB}">
      <text>
        <r>
          <rPr>
            <b/>
            <i/>
            <sz val="10"/>
            <color rgb="FF000000"/>
            <rFont val="+mn-lt"/>
            <charset val="1"/>
          </rPr>
          <t xml:space="preserve">Third-party funds acquired/to be acquired
</t>
        </r>
        <r>
          <rPr>
            <sz val="10"/>
            <color rgb="FF000000"/>
            <rFont val="+mn-lt"/>
            <charset val="1"/>
          </rPr>
          <t xml:space="preserve">
</t>
        </r>
        <r>
          <rPr>
            <sz val="10"/>
            <color rgb="FF000000"/>
            <rFont val="+mn-lt"/>
            <charset val="1"/>
          </rPr>
          <t xml:space="preserve">In each case, the entire third-party funding is taken into account (or all expenses booked on it, be it operating or personnel expenses) The following third-party funding can be used:
</t>
        </r>
        <r>
          <rPr>
            <sz val="10"/>
            <color rgb="FF000000"/>
            <rFont val="+mn-lt"/>
            <charset val="1"/>
          </rPr>
          <t xml:space="preserve">
</t>
        </r>
        <r>
          <rPr>
            <sz val="10"/>
            <color rgb="FF000000"/>
            <rFont val="+mn-lt"/>
            <charset val="1"/>
          </rPr>
          <t xml:space="preserve">- Third-party funds (no earmarked funds) with direct reference to the project topic (according to DIZH regulations)
</t>
        </r>
        <r>
          <rPr>
            <sz val="10"/>
            <color rgb="FF000000"/>
            <rFont val="+mn-lt"/>
            <charset val="1"/>
          </rPr>
          <t xml:space="preserve">- Third-party funds that are provided by project partners (e.g. cash contributions from practice partners) and end up in a third-party funds account.
</t>
        </r>
        <r>
          <rPr>
            <sz val="10"/>
            <color rgb="FF000000"/>
            <rFont val="+mn-lt"/>
            <charset val="1"/>
          </rPr>
          <t xml:space="preserve">- Third-party funds for which the funder has agreed to a reallocation.
</t>
        </r>
        <r>
          <rPr>
            <sz val="10"/>
            <color rgb="FF000000"/>
            <rFont val="+mn-lt"/>
            <charset val="1"/>
          </rPr>
          <t xml:space="preserve"> 
</t>
        </r>
        <r>
          <rPr>
            <sz val="10"/>
            <color rgb="FF000000"/>
            <rFont val="+mn-lt"/>
            <charset val="1"/>
          </rPr>
          <t xml:space="preserve">If only a (partial) deployment of personnel by persons financed by third-party funding is to be taken into account and not the entire third-party funding, there are the following possibilities:
</t>
        </r>
        <r>
          <rPr>
            <sz val="10"/>
            <color rgb="FF000000"/>
            <rFont val="+mn-lt"/>
            <charset val="1"/>
          </rPr>
          <t xml:space="preserve">
</t>
        </r>
        <r>
          <rPr>
            <sz val="10"/>
            <color rgb="FF000000"/>
            <rFont val="+mn-lt"/>
            <charset val="1"/>
          </rPr>
          <t xml:space="preserve">- Personnel deployment of persons (doctoral students, post-docs, assistants) paid from third-party funds with direct reference to the project topic; monetarised by respective hourly rate, confirmed by the respective supervisor.
</t>
        </r>
        <r>
          <rPr>
            <sz val="10"/>
            <color rgb="FF000000"/>
            <rFont val="+mn-lt"/>
            <charset val="1"/>
          </rPr>
          <t xml:space="preserve">- Personnel deployment of persons (doctoral students, post-docs, assistants) paid from third-party funds for which the funder has agreed to a reallocation; monetarised by the respective hourly rate, confirmed by the respective supervisor.
</t>
        </r>
        <r>
          <rPr>
            <sz val="10"/>
            <color rgb="FF000000"/>
            <rFont val="+mn-lt"/>
            <charset val="1"/>
          </rPr>
          <t xml:space="preserve">- Staff deployment of (endowed/third-party funded) professorships; the donor must have approved the reassignment, unless already regulated in the endowment agreement, etc: Monetised by respective hourly rate, confirmed by respective supervisor.
</t>
        </r>
        <r>
          <rPr>
            <sz val="10"/>
            <color rgb="FF000000"/>
            <rFont val="+mn-lt"/>
            <charset val="1"/>
          </rPr>
          <t xml:space="preserve"> 
</t>
        </r>
        <r>
          <rPr>
            <sz val="10"/>
            <color rgb="FF000000"/>
            <rFont val="+mn-lt"/>
            <charset val="1"/>
          </rPr>
          <t xml:space="preserve">The following applies to ZHAW funding shares: At least 6.6% of the total costs must be demonstrated in the form of third-party funds acquired.
</t>
        </r>
      </text>
    </comment>
    <comment ref="A95" authorId="0" shapeId="0" xr:uid="{65888F42-25EC-0E41-ACFF-C9DE2B63DC56}">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B95" authorId="0" shapeId="0" xr:uid="{724A8640-0FE2-F145-84E6-03E9C31C5506}">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E95" authorId="0" shapeId="0" xr:uid="{F0E2EB36-212E-3948-A8A0-4D165174B82A}">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H95" authorId="0" shapeId="0" xr:uid="{9D3DDB91-EFEA-BD40-84DB-A8DCA105AE73}">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K95" authorId="0" shapeId="0" xr:uid="{8ACBC405-5051-8D47-8264-B2319E86D36D}">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N95" authorId="0" shapeId="0" xr:uid="{60F622C7-A71C-9D4C-A503-905B6528D587}">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A96" authorId="0" shapeId="0" xr:uid="{9F9AE615-642B-A743-B4C7-9F86747083C0}">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 ref="B96" authorId="0" shapeId="0" xr:uid="{E92774C2-C3E7-1A48-B3E3-F79A121EBD87}">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 ref="E96" authorId="0" shapeId="0" xr:uid="{AE07CF47-86E0-624F-BBF5-3656C518C02E}">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 ref="H96" authorId="0" shapeId="0" xr:uid="{E3156645-35AE-0049-98EB-007589C31938}">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 ref="K96" authorId="0" shapeId="0" xr:uid="{6A17F478-CE34-F94B-927B-C8CDD374A655}">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 ref="N96" authorId="0" shapeId="0" xr:uid="{C147B655-C7B4-974D-B0F6-3F92E9D407BE}">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Daniel Schuler2</author>
    <author>Daniel Schuler</author>
  </authors>
  <commentList>
    <comment ref="B11" authorId="0" shapeId="0" xr:uid="{9BDE2CFC-84DD-4843-8D11-27A7D0E5217B}">
      <text>
        <r>
          <rPr>
            <b/>
            <sz val="10"/>
            <color rgb="FF000000"/>
            <rFont val="+mn-lt"/>
            <charset val="1"/>
          </rPr>
          <t xml:space="preserve">Name of the Person:
</t>
        </r>
        <r>
          <rPr>
            <b/>
            <sz val="10"/>
            <color rgb="FF000000"/>
            <rFont val="+mn-lt"/>
            <charset val="1"/>
          </rPr>
          <t xml:space="preserve">
</t>
        </r>
        <r>
          <rPr>
            <sz val="10"/>
            <color rgb="FF000000"/>
            <rFont val="Calibri"/>
            <family val="2"/>
          </rPr>
          <t xml:space="preserve">Name of the employee. Is not relevant for DIZH and does not have to be filled in, but can serve as an aid for the applicant. 
</t>
        </r>
        <r>
          <rPr>
            <sz val="10"/>
            <color rgb="FF000000"/>
            <rFont val="+mn-lt"/>
            <charset val="1"/>
          </rPr>
          <t xml:space="preserve">
</t>
        </r>
      </text>
    </comment>
    <comment ref="C11" authorId="0" shapeId="0" xr:uid="{9F6CFC97-56BA-EA4E-A352-9D93FD9AE6A6}">
      <text>
        <r>
          <rPr>
            <b/>
            <sz val="10"/>
            <color rgb="FF000000"/>
            <rFont val="Calibri"/>
            <family val="2"/>
          </rPr>
          <t xml:space="preserve">Personal category
</t>
        </r>
        <r>
          <rPr>
            <sz val="10"/>
            <color rgb="FF000000"/>
            <rFont val="+mn-lt"/>
            <charset val="1"/>
          </rPr>
          <t xml:space="preserve">
</t>
        </r>
        <r>
          <rPr>
            <b/>
            <sz val="10"/>
            <color rgb="FF000000"/>
            <rFont val="+mn-lt"/>
            <charset val="1"/>
          </rPr>
          <t xml:space="preserve">
</t>
        </r>
        <r>
          <rPr>
            <sz val="9"/>
            <color rgb="FF000000"/>
            <rFont val="Calibri"/>
            <family val="2"/>
          </rPr>
          <t xml:space="preserve">For UZH staff, only three categories are available on the DROP-DOWN menu: 
</t>
        </r>
        <r>
          <rPr>
            <sz val="9"/>
            <color rgb="FF000000"/>
            <rFont val="Calibri"/>
            <family val="2"/>
          </rPr>
          <t xml:space="preserve">
</t>
        </r>
        <r>
          <rPr>
            <sz val="9"/>
            <color rgb="FF000000"/>
            <rFont val="Calibri"/>
            <family val="2"/>
          </rPr>
          <t xml:space="preserve">1) Auxiliary assistants  Auxiliary assistants without bachelor’s degree: Salary class 10, salary levels 03, with an annual salary of CHF 74'435 with a 100% workload (incl. 14% social benefits). Auxiliary assistants with bachelor’s degree: Salary class 10, salary levels 03. CHF 86'205 for an annual salary with a 100% workload (incl. 14% social benefits). 
</t>
        </r>
        <r>
          <rPr>
            <sz val="9"/>
            <color rgb="FF000000"/>
            <rFont val="Calibri"/>
            <family val="2"/>
          </rPr>
          <t xml:space="preserve">
</t>
        </r>
        <r>
          <rPr>
            <sz val="9"/>
            <color rgb="FF000000"/>
            <rFont val="Calibri"/>
            <family val="2"/>
          </rPr>
          <t xml:space="preserve">2) PhD students: According to UZH classification guidelines: 80% workload. The annual salaries (incl. 14.5 % social benefits) are as follows: Doctoral students 1st year -&gt; CHF 71'355/ With 80% workload: CHF 57'083. PhD students 2nd year -&gt; CHF 73'630 / With 80% workload: CHF 58'904. Doctoral students 3rd and 4th year -&gt; CHF 75'905 / With 80% workload: CHF 60'724. The workload must be adjusted in column E. Mostly: 80%! 
</t>
        </r>
        <r>
          <rPr>
            <sz val="9"/>
            <color rgb="FF000000"/>
            <rFont val="Calibri"/>
            <family val="2"/>
          </rPr>
          <t xml:space="preserve">
</t>
        </r>
        <r>
          <rPr>
            <sz val="9"/>
            <color rgb="FF000000"/>
            <rFont val="Calibri"/>
            <family val="2"/>
          </rPr>
          <t xml:space="preserve">3) Research Assistant: Salary class 17 with salary level 03: Annual salary (incl. 15% social benefits): CHF 109'904 with 100% workload. Post Docs: Salary class 18 with salary level 03, resulting in an annual salary (incl. 15 % social benefits) of CHF 118'139 with a 100% workload. 
</t>
        </r>
        <r>
          <rPr>
            <sz val="9"/>
            <color rgb="FF000000"/>
            <rFont val="Calibri"/>
            <family val="2"/>
          </rPr>
          <t xml:space="preserve">
</t>
        </r>
        <r>
          <rPr>
            <sz val="9"/>
            <color rgb="FF000000"/>
            <rFont val="Calibri"/>
            <family val="2"/>
          </rPr>
          <t xml:space="preserve">All other personnel categories can be entered manually in the lines provided. </t>
        </r>
      </text>
    </comment>
    <comment ref="D11" authorId="0" shapeId="0" xr:uid="{1D0FEC8B-DC9A-CB48-8909-B2DAF32EC0BC}">
      <text>
        <r>
          <rPr>
            <b/>
            <sz val="10"/>
            <color rgb="FF000000"/>
            <rFont val="+mn-lt"/>
            <charset val="1"/>
          </rPr>
          <t>Task</t>
        </r>
        <r>
          <rPr>
            <sz val="10"/>
            <color rgb="FF000000"/>
            <rFont val="+mn-lt"/>
            <charset val="1"/>
          </rPr>
          <t xml:space="preserve">:
</t>
        </r>
        <r>
          <rPr>
            <sz val="10"/>
            <color rgb="FF000000"/>
            <rFont val="+mn-lt"/>
            <charset val="1"/>
          </rPr>
          <t xml:space="preserve">
</t>
        </r>
        <r>
          <rPr>
            <sz val="10"/>
            <color rgb="FF000000"/>
            <rFont val="+mn-lt"/>
            <charset val="1"/>
          </rPr>
          <t xml:space="preserve">Role within the project
</t>
        </r>
      </text>
    </comment>
    <comment ref="E11" authorId="0" shapeId="0" xr:uid="{120BD10B-C41D-DD41-A3CC-BA5663BCC22C}">
      <text>
        <r>
          <rPr>
            <b/>
            <sz val="10"/>
            <color rgb="FF000000"/>
            <rFont val="+mn-lt"/>
            <charset val="1"/>
          </rPr>
          <t xml:space="preserve">Degree of employment: </t>
        </r>
        <r>
          <rPr>
            <sz val="10"/>
            <color rgb="FF000000"/>
            <rFont val="+mn-lt"/>
            <charset val="1"/>
          </rPr>
          <t>The "degree of employment" of the staff member in the project in %.</t>
        </r>
      </text>
    </comment>
    <comment ref="F11" authorId="0" shapeId="0" xr:uid="{9FF04BBB-1E40-D945-BA20-D1B8ADB33CC9}">
      <text>
        <r>
          <rPr>
            <b/>
            <sz val="10"/>
            <color rgb="FF000000"/>
            <rFont val="+mn-lt"/>
            <charset val="1"/>
          </rPr>
          <t>Months</t>
        </r>
        <r>
          <rPr>
            <sz val="10"/>
            <color rgb="FF000000"/>
            <rFont val="+mn-lt"/>
            <charset val="1"/>
          </rPr>
          <t xml:space="preserve">: The employment duration of the employee in months.
</t>
        </r>
      </text>
    </comment>
    <comment ref="G11" authorId="0" shapeId="0" xr:uid="{6D45CB82-23CB-2B4F-9D13-F313863DCFE6}">
      <text>
        <r>
          <rPr>
            <b/>
            <i/>
            <sz val="10"/>
            <color rgb="FF000000"/>
            <rFont val="+mn-lt"/>
            <charset val="1"/>
          </rPr>
          <t xml:space="preserve">Annual costs:
</t>
        </r>
        <r>
          <rPr>
            <b/>
            <sz val="10"/>
            <color rgb="FF000000"/>
            <rFont val="+mn-lt"/>
            <charset val="1"/>
          </rPr>
          <t xml:space="preserve">
</t>
        </r>
        <r>
          <rPr>
            <i/>
            <sz val="10"/>
            <color rgb="FF000000"/>
            <rFont val="+mn-lt"/>
            <charset val="1"/>
          </rPr>
          <t>white fields</t>
        </r>
        <r>
          <rPr>
            <sz val="10"/>
            <color rgb="FF000000"/>
            <rFont val="+mn-lt"/>
            <charset val="1"/>
          </rPr>
          <t xml:space="preserve">: The wage costs are automatically taken over according to the selected personnel category. 
</t>
        </r>
        <r>
          <rPr>
            <sz val="10"/>
            <color rgb="FF000000"/>
            <rFont val="+mn-lt"/>
            <charset val="1"/>
          </rPr>
          <t xml:space="preserve">
</t>
        </r>
        <r>
          <rPr>
            <i/>
            <sz val="10"/>
            <color rgb="FF000000"/>
            <rFont val="+mn-lt"/>
            <charset val="1"/>
          </rPr>
          <t>orange fields</t>
        </r>
        <r>
          <rPr>
            <sz val="10"/>
            <color rgb="FF000000"/>
            <rFont val="+mn-lt"/>
            <charset val="1"/>
          </rPr>
          <t xml:space="preserve">: The annual costs can be entered manually.
</t>
        </r>
      </text>
    </comment>
    <comment ref="H11" authorId="0" shapeId="0" xr:uid="{EEE2209B-F2FB-0E46-82DC-BDA5BC2F35D3}">
      <text>
        <r>
          <rPr>
            <b/>
            <i/>
            <sz val="10"/>
            <color rgb="FF000000"/>
            <rFont val="+mn-lt"/>
            <charset val="1"/>
          </rPr>
          <t>Proportional project costs:</t>
        </r>
        <r>
          <rPr>
            <b/>
            <sz val="10"/>
            <color rgb="FF000000"/>
            <rFont val="+mn-lt"/>
            <charset val="1"/>
          </rPr>
          <t xml:space="preserve">
</t>
        </r>
        <r>
          <rPr>
            <sz val="10"/>
            <color rgb="FF000000"/>
            <rFont val="+mn-lt"/>
            <charset val="1"/>
          </rPr>
          <t>The annual costs in relation to the selected employment level and the number of months.</t>
        </r>
      </text>
    </comment>
    <comment ref="A25" authorId="0" shapeId="0" xr:uid="{29ACAFBD-E87C-9145-A4D2-268F2EF1785E}">
      <text>
        <r>
          <rPr>
            <b/>
            <i/>
            <sz val="10"/>
            <color rgb="FF000000"/>
            <rFont val="Calibri"/>
            <family val="2"/>
          </rPr>
          <t>Personnel costs UZH:</t>
        </r>
        <r>
          <rPr>
            <sz val="10"/>
            <color rgb="FF000000"/>
            <rFont val="Calibri"/>
            <family val="2"/>
          </rPr>
          <t xml:space="preserve">
</t>
        </r>
        <r>
          <rPr>
            <sz val="10"/>
            <color rgb="FF000000"/>
            <rFont val="Calibri"/>
            <family val="2"/>
          </rPr>
          <t xml:space="preserve">
</t>
        </r>
        <r>
          <rPr>
            <b/>
            <sz val="10"/>
            <color rgb="FF000000"/>
            <rFont val="Calibri"/>
            <family val="2"/>
          </rPr>
          <t>Person:</t>
        </r>
        <r>
          <rPr>
            <sz val="10"/>
            <color rgb="FF000000"/>
            <rFont val="Calibri"/>
            <family val="2"/>
          </rPr>
          <t xml:space="preserve"> Name of the employee. This information is not relevant for the DIZH and need not be filled in; however, it can serve as an aid for the applicant.
</t>
        </r>
        <r>
          <rPr>
            <b/>
            <sz val="10"/>
            <color rgb="FF000000"/>
            <rFont val="Calibri"/>
            <family val="2"/>
          </rPr>
          <t xml:space="preserve">Personnel category: </t>
        </r>
        <r>
          <rPr>
            <sz val="10"/>
            <color rgb="FF000000"/>
            <rFont val="Calibri"/>
            <family val="2"/>
          </rPr>
          <t xml:space="preserve">DROP-DOWN of the personnel category according to UZH specifications. 
</t>
        </r>
        <r>
          <rPr>
            <sz val="10"/>
            <color rgb="FF000000"/>
            <rFont val="Calibri"/>
            <family val="2"/>
          </rPr>
          <t xml:space="preserve">
</t>
        </r>
        <r>
          <rPr>
            <b/>
            <sz val="10"/>
            <color rgb="FF000000"/>
            <rFont val="Calibri"/>
            <family val="2"/>
          </rPr>
          <t>Task</t>
        </r>
        <r>
          <rPr>
            <sz val="10"/>
            <color rgb="FF000000"/>
            <rFont val="Calibri"/>
            <family val="2"/>
          </rPr>
          <t xml:space="preserve">: Role within the project 
</t>
        </r>
        <r>
          <rPr>
            <b/>
            <sz val="10"/>
            <color rgb="FF000000"/>
            <rFont val="Calibri"/>
            <family val="2"/>
          </rPr>
          <t>Degree of employment:</t>
        </r>
        <r>
          <rPr>
            <sz val="10"/>
            <color rgb="FF000000"/>
            <rFont val="Calibri"/>
            <family val="2"/>
          </rPr>
          <t xml:space="preserve"> The "degree of employment" of the project employee in %.  
</t>
        </r>
        <r>
          <rPr>
            <b/>
            <sz val="10"/>
            <color rgb="FF000000"/>
            <rFont val="Calibri"/>
            <family val="2"/>
          </rPr>
          <t>Months</t>
        </r>
        <r>
          <rPr>
            <sz val="10"/>
            <color rgb="FF000000"/>
            <rFont val="Calibri"/>
            <family val="2"/>
          </rPr>
          <t xml:space="preserve">: Employee’s employment duration in months.
</t>
        </r>
        <r>
          <rPr>
            <sz val="10"/>
            <color rgb="FF000000"/>
            <rFont val="Calibri"/>
            <family val="2"/>
          </rPr>
          <t xml:space="preserve">
</t>
        </r>
        <r>
          <rPr>
            <b/>
            <sz val="10"/>
            <color rgb="FF000000"/>
            <rFont val="Calibri"/>
            <family val="2"/>
          </rPr>
          <t xml:space="preserve">Annual costs: 
</t>
        </r>
        <r>
          <rPr>
            <i/>
            <sz val="10"/>
            <color rgb="FF000000"/>
            <rFont val="Calibri"/>
            <family val="2"/>
          </rPr>
          <t>White fields</t>
        </r>
        <r>
          <rPr>
            <sz val="10"/>
            <color rgb="FF000000"/>
            <rFont val="Calibri"/>
            <family val="2"/>
          </rPr>
          <t xml:space="preserve">: The wage costs are entered automatically according to the selected personnel category.
</t>
        </r>
        <r>
          <rPr>
            <i/>
            <sz val="10"/>
            <color rgb="FF000000"/>
            <rFont val="Calibri"/>
            <family val="2"/>
          </rPr>
          <t>Orange fields:</t>
        </r>
        <r>
          <rPr>
            <sz val="10"/>
            <color rgb="FF000000"/>
            <rFont val="Calibri"/>
            <family val="2"/>
          </rPr>
          <t xml:space="preserve"> The annual costs can be entered manually.
</t>
        </r>
        <r>
          <rPr>
            <sz val="10"/>
            <color rgb="FF000000"/>
            <rFont val="Calibri"/>
            <family val="2"/>
          </rPr>
          <t xml:space="preserve">
</t>
        </r>
        <r>
          <rPr>
            <i/>
            <sz val="10"/>
            <color rgb="FF000000"/>
            <rFont val="Calibri"/>
            <family val="2"/>
          </rPr>
          <t>Proportional project costs:</t>
        </r>
        <r>
          <rPr>
            <sz val="10"/>
            <color rgb="FF000000"/>
            <rFont val="Calibri"/>
            <family val="2"/>
          </rPr>
          <t xml:space="preserve">
</t>
        </r>
        <r>
          <rPr>
            <sz val="10"/>
            <color rgb="FF000000"/>
            <rFont val="Calibri"/>
            <family val="2"/>
          </rPr>
          <t xml:space="preserve">The annual costs in relation to the selected employment level and the number of months. The total is transferred directly to "DIZH Innovationsprogramme Calc”.
</t>
        </r>
        <r>
          <rPr>
            <sz val="10"/>
            <color rgb="FF000000"/>
            <rFont val="Calibri"/>
            <family val="2"/>
          </rPr>
          <t xml:space="preserve">
</t>
        </r>
        <r>
          <rPr>
            <sz val="10"/>
            <color rgb="FF000000"/>
            <rFont val="Calibri"/>
            <family val="2"/>
          </rPr>
          <t xml:space="preserve">To ensure that the costs are explicable, details can be entered in the comment columns. </t>
        </r>
      </text>
    </comment>
    <comment ref="B28" authorId="0" shapeId="0" xr:uid="{D4F348E7-8D86-3B47-B422-BE411BFF52D8}">
      <text>
        <r>
          <rPr>
            <b/>
            <sz val="10"/>
            <color rgb="FF000000"/>
            <rFont val="+mn-lt"/>
            <charset val="1"/>
          </rPr>
          <t xml:space="preserve">Name of the Person:
</t>
        </r>
        <r>
          <rPr>
            <b/>
            <sz val="10"/>
            <color rgb="FF000000"/>
            <rFont val="+mn-lt"/>
            <charset val="1"/>
          </rPr>
          <t xml:space="preserve">
</t>
        </r>
        <r>
          <rPr>
            <sz val="10"/>
            <color rgb="FF000000"/>
            <rFont val="Calibri"/>
            <family val="2"/>
          </rPr>
          <t xml:space="preserve">Name of the employee. Is not relevant for DIZH and does not have to be filled in, but can serve as an aid for the applicant. 
</t>
        </r>
        <r>
          <rPr>
            <sz val="10"/>
            <color rgb="FF000000"/>
            <rFont val="+mn-lt"/>
            <charset val="1"/>
          </rPr>
          <t xml:space="preserve">
</t>
        </r>
      </text>
    </comment>
    <comment ref="C28" authorId="0" shapeId="0" xr:uid="{86B71A82-C25F-044A-AB39-41AC61619685}">
      <text>
        <r>
          <rPr>
            <b/>
            <sz val="10"/>
            <color rgb="FF000000"/>
            <rFont val="+mn-lt"/>
            <charset val="1"/>
          </rPr>
          <t xml:space="preserve">Personnel category:
</t>
        </r>
        <r>
          <rPr>
            <sz val="10"/>
            <color rgb="FF000000"/>
            <rFont val="+mn-lt"/>
            <charset val="1"/>
          </rPr>
          <t xml:space="preserve">
</t>
        </r>
        <r>
          <rPr>
            <sz val="10"/>
            <color rgb="FF000000"/>
            <rFont val="+mn-lt"/>
            <charset val="1"/>
          </rPr>
          <t xml:space="preserve">DROP-DOWN of the personnel category according to ZHAW specifications.
</t>
        </r>
      </text>
    </comment>
    <comment ref="D28" authorId="0" shapeId="0" xr:uid="{4E991E1A-03B3-5A4C-8866-DA87AB992811}">
      <text>
        <r>
          <rPr>
            <b/>
            <sz val="10"/>
            <color rgb="FF000000"/>
            <rFont val="+mn-lt"/>
            <charset val="1"/>
          </rPr>
          <t>Task</t>
        </r>
        <r>
          <rPr>
            <sz val="10"/>
            <color rgb="FF000000"/>
            <rFont val="+mn-lt"/>
            <charset val="1"/>
          </rPr>
          <t xml:space="preserve">:
</t>
        </r>
        <r>
          <rPr>
            <sz val="10"/>
            <color rgb="FF000000"/>
            <rFont val="+mn-lt"/>
            <charset val="1"/>
          </rPr>
          <t xml:space="preserve">
</t>
        </r>
        <r>
          <rPr>
            <sz val="10"/>
            <color rgb="FF000000"/>
            <rFont val="+mn-lt"/>
            <charset val="1"/>
          </rPr>
          <t xml:space="preserve">Role of the employee within the project
</t>
        </r>
      </text>
    </comment>
    <comment ref="E28" authorId="0" shapeId="0" xr:uid="{95C9F4E0-47DD-A744-8665-89576A758FF5}">
      <text>
        <r>
          <rPr>
            <b/>
            <sz val="10"/>
            <color rgb="FF000000"/>
            <rFont val="+mn-lt"/>
            <charset val="1"/>
          </rPr>
          <t xml:space="preserve">Hrs: </t>
        </r>
        <r>
          <rPr>
            <sz val="10"/>
            <color rgb="FF000000"/>
            <rFont val="+mn-lt"/>
            <charset val="1"/>
          </rPr>
          <t>Hours of the staff member for the project (e.g. according to the project plan).</t>
        </r>
      </text>
    </comment>
    <comment ref="G28" authorId="0" shapeId="0" xr:uid="{AE1B9A71-969F-724F-B103-A6E109A4D155}">
      <text>
        <r>
          <rPr>
            <b/>
            <sz val="10"/>
            <color rgb="FF000000"/>
            <rFont val="+mn-lt"/>
            <charset val="1"/>
          </rPr>
          <t xml:space="preserve">Hrs rate:
</t>
        </r>
        <r>
          <rPr>
            <b/>
            <sz val="10"/>
            <color rgb="FF000000"/>
            <rFont val="+mn-lt"/>
            <charset val="1"/>
          </rPr>
          <t xml:space="preserve">
</t>
        </r>
        <r>
          <rPr>
            <i/>
            <sz val="10"/>
            <color rgb="FF000000"/>
            <rFont val="+mn-lt"/>
            <charset val="1"/>
          </rPr>
          <t>white fields</t>
        </r>
        <r>
          <rPr>
            <sz val="10"/>
            <color rgb="FF000000"/>
            <rFont val="+mn-lt"/>
            <charset val="1"/>
          </rPr>
          <t xml:space="preserve">: internal cost rates according to selected personnel category. =&gt; Wage interval in which, according to experience, the largest number of employees can be found.
</t>
        </r>
        <r>
          <rPr>
            <i/>
            <sz val="10"/>
            <color rgb="FF000000"/>
            <rFont val="+mn-lt"/>
            <charset val="1"/>
          </rPr>
          <t xml:space="preserve">
</t>
        </r>
        <r>
          <rPr>
            <i/>
            <sz val="10"/>
            <color rgb="FF000000"/>
            <rFont val="+mn-lt"/>
            <charset val="1"/>
          </rPr>
          <t xml:space="preserve">orange fields: </t>
        </r>
        <r>
          <rPr>
            <sz val="10"/>
            <color rgb="FF000000"/>
            <rFont val="+mn-lt"/>
            <charset val="1"/>
          </rPr>
          <t>Cost rate can be inserted by the user.</t>
        </r>
      </text>
    </comment>
    <comment ref="H28" authorId="0" shapeId="0" xr:uid="{0D4A63A9-3BAC-BD4E-B48A-36794DEB7E54}">
      <text>
        <r>
          <rPr>
            <b/>
            <i/>
            <sz val="10"/>
            <color rgb="FF000000"/>
            <rFont val="+mn-lt"/>
            <charset val="1"/>
          </rPr>
          <t>Proportional project costs:</t>
        </r>
        <r>
          <rPr>
            <b/>
            <sz val="10"/>
            <color rgb="FF000000"/>
            <rFont val="+mn-lt"/>
            <charset val="1"/>
          </rPr>
          <t xml:space="preserve">
</t>
        </r>
        <r>
          <rPr>
            <sz val="10"/>
            <color rgb="FF000000"/>
            <rFont val="+mn-lt"/>
            <charset val="1"/>
          </rPr>
          <t xml:space="preserve">The number of hours multiplied by the internal hourly rate.
</t>
        </r>
      </text>
    </comment>
    <comment ref="A42" authorId="0" shapeId="0" xr:uid="{EDBC0A27-C4B1-7E42-9281-94A09BFADE38}">
      <text>
        <r>
          <rPr>
            <b/>
            <i/>
            <sz val="10"/>
            <color rgb="FF000000"/>
            <rFont val="+mn-lt"/>
            <charset val="1"/>
          </rPr>
          <t xml:space="preserve">Personnel costs ZHAW:
</t>
        </r>
        <r>
          <rPr>
            <b/>
            <i/>
            <sz val="10"/>
            <color rgb="FF000000"/>
            <rFont val="+mn-lt"/>
            <charset val="1"/>
          </rPr>
          <t xml:space="preserve">
</t>
        </r>
        <r>
          <rPr>
            <b/>
            <sz val="10"/>
            <color rgb="FF000000"/>
            <rFont val="+mn-lt"/>
            <charset val="1"/>
          </rPr>
          <t>Person</t>
        </r>
        <r>
          <rPr>
            <sz val="10"/>
            <color rgb="FF000000"/>
            <rFont val="+mn-lt"/>
            <charset val="1"/>
          </rPr>
          <t xml:space="preserve">: Name of employee. This information is not relevant for the DIZH and need not be filled in; however, it can serve as an aid for the applicant.
</t>
        </r>
        <r>
          <rPr>
            <b/>
            <sz val="10"/>
            <color rgb="FF000000"/>
            <rFont val="+mn-lt"/>
            <charset val="1"/>
          </rPr>
          <t>Personnel category</t>
        </r>
        <r>
          <rPr>
            <sz val="10"/>
            <color rgb="FF000000"/>
            <rFont val="+mn-lt"/>
            <charset val="1"/>
          </rPr>
          <t xml:space="preserve">: DROP-DOWN of the personnel category according to ZHAW specifications.
</t>
        </r>
        <r>
          <rPr>
            <b/>
            <sz val="10"/>
            <color rgb="FF000000"/>
            <rFont val="+mn-lt"/>
            <charset val="1"/>
          </rPr>
          <t>Task</t>
        </r>
        <r>
          <rPr>
            <sz val="10"/>
            <color rgb="FF000000"/>
            <rFont val="+mn-lt"/>
            <charset val="1"/>
          </rPr>
          <t xml:space="preserve">: Role within the project.
</t>
        </r>
        <r>
          <rPr>
            <b/>
            <sz val="10"/>
            <color rgb="FF000000"/>
            <rFont val="+mn-lt"/>
            <charset val="1"/>
          </rPr>
          <t>Hrs</t>
        </r>
        <r>
          <rPr>
            <sz val="10"/>
            <color rgb="FF000000"/>
            <rFont val="+mn-lt"/>
            <charset val="1"/>
          </rPr>
          <t xml:space="preserve">: Hours devoted to the project by the staff member (e.g., according to the project plan).
</t>
        </r>
        <r>
          <rPr>
            <i/>
            <sz val="10"/>
            <color rgb="FF000000"/>
            <rFont val="+mn-lt"/>
            <charset val="1"/>
          </rPr>
          <t xml:space="preserve">
</t>
        </r>
        <r>
          <rPr>
            <b/>
            <sz val="10"/>
            <color rgb="FF000000"/>
            <rFont val="+mn-lt"/>
            <charset val="1"/>
          </rPr>
          <t xml:space="preserve">Hrs rate: 
</t>
        </r>
        <r>
          <rPr>
            <i/>
            <sz val="10"/>
            <color rgb="FF000000"/>
            <rFont val="+mn-lt"/>
            <charset val="1"/>
          </rPr>
          <t>White fields</t>
        </r>
        <r>
          <rPr>
            <sz val="10"/>
            <color rgb="FF000000"/>
            <rFont val="+mn-lt"/>
            <charset val="1"/>
          </rPr>
          <t xml:space="preserve">: Internal cost rates for the selected personnel category =&gt; Wage interval in which, </t>
        </r>
        <r>
          <rPr>
            <i/>
            <sz val="10"/>
            <color rgb="FF000000"/>
            <rFont val="+mn-lt"/>
            <charset val="1"/>
          </rPr>
          <t xml:space="preserve">according to experience, the largest number of employees can be found.
</t>
        </r>
        <r>
          <rPr>
            <i/>
            <sz val="10"/>
            <color rgb="FF000000"/>
            <rFont val="+mn-lt"/>
            <charset val="1"/>
          </rPr>
          <t>Orange fields</t>
        </r>
        <r>
          <rPr>
            <sz val="10"/>
            <color rgb="FF000000"/>
            <rFont val="+mn-lt"/>
            <charset val="1"/>
          </rPr>
          <t xml:space="preserve">: Cost rate can be inserted by the user.
</t>
        </r>
        <r>
          <rPr>
            <b/>
            <sz val="10"/>
            <color rgb="FF000000"/>
            <rFont val="+mn-lt"/>
            <charset val="1"/>
          </rPr>
          <t xml:space="preserve">
</t>
        </r>
        <r>
          <rPr>
            <b/>
            <sz val="10"/>
            <color rgb="FF000000"/>
            <rFont val="+mn-lt"/>
            <charset val="1"/>
          </rPr>
          <t>Proportional project costs</t>
        </r>
        <r>
          <rPr>
            <i/>
            <sz val="10"/>
            <color rgb="FF000000"/>
            <rFont val="+mn-lt"/>
            <charset val="1"/>
          </rPr>
          <t>:</t>
        </r>
        <r>
          <rPr>
            <sz val="10"/>
            <color rgb="FF000000"/>
            <rFont val="+mn-lt"/>
            <charset val="1"/>
          </rPr>
          <t xml:space="preserve"> The number of hours multiplied by the internal hourly rate. The total is transferred directly to "DIZH Innovationsprogramme Calc”.</t>
        </r>
      </text>
    </comment>
    <comment ref="B45" authorId="0" shapeId="0" xr:uid="{16438A26-F518-9C42-978C-E9DF748E5737}">
      <text>
        <r>
          <rPr>
            <b/>
            <sz val="10"/>
            <color rgb="FF000000"/>
            <rFont val="+mn-lt"/>
            <charset val="1"/>
          </rPr>
          <t xml:space="preserve">Name of the Person:
</t>
        </r>
        <r>
          <rPr>
            <b/>
            <sz val="10"/>
            <color rgb="FF000000"/>
            <rFont val="+mn-lt"/>
            <charset val="1"/>
          </rPr>
          <t xml:space="preserve">
</t>
        </r>
        <r>
          <rPr>
            <sz val="10"/>
            <color rgb="FF000000"/>
            <rFont val="Calibri"/>
            <family val="2"/>
          </rPr>
          <t xml:space="preserve">Name of the employee. Is not relevant for DIZH and does not have to be filled in, but can serve as an aid for the applicant. 
</t>
        </r>
        <r>
          <rPr>
            <sz val="10"/>
            <color rgb="FF000000"/>
            <rFont val="+mn-lt"/>
            <charset val="1"/>
          </rPr>
          <t xml:space="preserve">
</t>
        </r>
      </text>
    </comment>
    <comment ref="C45" authorId="0" shapeId="0" xr:uid="{3A158D50-929F-8548-8907-0E20042AD45C}">
      <text>
        <r>
          <rPr>
            <b/>
            <sz val="10"/>
            <color rgb="FF000000"/>
            <rFont val="+mn-lt"/>
            <charset val="1"/>
          </rPr>
          <t xml:space="preserve">Personnel category:
</t>
        </r>
        <r>
          <rPr>
            <sz val="10"/>
            <color rgb="FF000000"/>
            <rFont val="+mn-lt"/>
            <charset val="1"/>
          </rPr>
          <t xml:space="preserve">
</t>
        </r>
        <r>
          <rPr>
            <sz val="10"/>
            <color rgb="FF000000"/>
            <rFont val="+mn-lt"/>
            <charset val="1"/>
          </rPr>
          <t xml:space="preserve">DROP-DOWN of the personnel category according to ZHdK specifications.
</t>
        </r>
      </text>
    </comment>
    <comment ref="D45" authorId="0" shapeId="0" xr:uid="{35B96AA4-5EC2-EB49-9E8F-BBF8D8A13131}">
      <text>
        <r>
          <rPr>
            <b/>
            <sz val="10"/>
            <color rgb="FF000000"/>
            <rFont val="+mn-lt"/>
            <charset val="1"/>
          </rPr>
          <t>Task</t>
        </r>
        <r>
          <rPr>
            <sz val="10"/>
            <color rgb="FF000000"/>
            <rFont val="+mn-lt"/>
            <charset val="1"/>
          </rPr>
          <t xml:space="preserve">:
</t>
        </r>
        <r>
          <rPr>
            <sz val="10"/>
            <color rgb="FF000000"/>
            <rFont val="+mn-lt"/>
            <charset val="1"/>
          </rPr>
          <t xml:space="preserve">
</t>
        </r>
        <r>
          <rPr>
            <sz val="10"/>
            <color rgb="FF000000"/>
            <rFont val="+mn-lt"/>
            <charset val="1"/>
          </rPr>
          <t xml:space="preserve">Role of the employee within the project
</t>
        </r>
      </text>
    </comment>
    <comment ref="E45" authorId="0" shapeId="0" xr:uid="{B3FF7DD8-002A-EE40-86BC-3FC93FCC5D96}">
      <text>
        <r>
          <rPr>
            <b/>
            <sz val="10"/>
            <color rgb="FF000000"/>
            <rFont val="+mn-lt"/>
            <charset val="1"/>
          </rPr>
          <t xml:space="preserve">Degree of employment: </t>
        </r>
        <r>
          <rPr>
            <sz val="10"/>
            <color rgb="FF000000"/>
            <rFont val="+mn-lt"/>
            <charset val="1"/>
          </rPr>
          <t>The "degree of employment" of the staff member in the project in %.</t>
        </r>
      </text>
    </comment>
    <comment ref="F45" authorId="0" shapeId="0" xr:uid="{F89CDB39-E3C5-5749-8A12-09B1629F398E}">
      <text>
        <r>
          <rPr>
            <b/>
            <sz val="10"/>
            <color rgb="FF000000"/>
            <rFont val="+mn-lt"/>
            <charset val="1"/>
          </rPr>
          <t>Months</t>
        </r>
        <r>
          <rPr>
            <sz val="10"/>
            <color rgb="FF000000"/>
            <rFont val="+mn-lt"/>
            <charset val="1"/>
          </rPr>
          <t xml:space="preserve">: The employment duration of the employee in months.
</t>
        </r>
      </text>
    </comment>
    <comment ref="G45" authorId="0" shapeId="0" xr:uid="{2D901838-CCD9-6C40-8C61-2855835007D8}">
      <text>
        <r>
          <rPr>
            <b/>
            <i/>
            <sz val="10"/>
            <color rgb="FF000000"/>
            <rFont val="+mn-lt"/>
            <charset val="1"/>
          </rPr>
          <t xml:space="preserve">Annual costs:
</t>
        </r>
        <r>
          <rPr>
            <b/>
            <sz val="10"/>
            <color rgb="FF000000"/>
            <rFont val="+mn-lt"/>
            <charset val="1"/>
          </rPr>
          <t xml:space="preserve">
</t>
        </r>
        <r>
          <rPr>
            <i/>
            <sz val="10"/>
            <color rgb="FF000000"/>
            <rFont val="+mn-lt"/>
            <charset val="1"/>
          </rPr>
          <t>white fields</t>
        </r>
        <r>
          <rPr>
            <sz val="10"/>
            <color rgb="FF000000"/>
            <rFont val="+mn-lt"/>
            <charset val="1"/>
          </rPr>
          <t xml:space="preserve">: The wage costs are automatically taken over according to the selected personnel category. 
</t>
        </r>
        <r>
          <rPr>
            <sz val="10"/>
            <color rgb="FF000000"/>
            <rFont val="+mn-lt"/>
            <charset val="1"/>
          </rPr>
          <t xml:space="preserve">
</t>
        </r>
        <r>
          <rPr>
            <i/>
            <sz val="10"/>
            <color rgb="FF000000"/>
            <rFont val="+mn-lt"/>
            <charset val="1"/>
          </rPr>
          <t>orange fields</t>
        </r>
        <r>
          <rPr>
            <sz val="10"/>
            <color rgb="FF000000"/>
            <rFont val="+mn-lt"/>
            <charset val="1"/>
          </rPr>
          <t xml:space="preserve">: The annual costs can be entered manually.
</t>
        </r>
      </text>
    </comment>
    <comment ref="H45" authorId="0" shapeId="0" xr:uid="{86F42BAD-F808-274C-8B14-CE44A493FEF3}">
      <text>
        <r>
          <rPr>
            <b/>
            <i/>
            <sz val="10"/>
            <color rgb="FF000000"/>
            <rFont val="+mn-lt"/>
            <charset val="1"/>
          </rPr>
          <t>Proportional project costs:</t>
        </r>
        <r>
          <rPr>
            <b/>
            <sz val="10"/>
            <color rgb="FF000000"/>
            <rFont val="+mn-lt"/>
            <charset val="1"/>
          </rPr>
          <t xml:space="preserve">
</t>
        </r>
        <r>
          <rPr>
            <sz val="10"/>
            <color rgb="FF000000"/>
            <rFont val="+mn-lt"/>
            <charset val="1"/>
          </rPr>
          <t>The annual costs in relation to the selected employment level and the number of months.</t>
        </r>
      </text>
    </comment>
    <comment ref="A59" authorId="0" shapeId="0" xr:uid="{E7B8C936-1BF2-EE44-9BDC-268133B62CF8}">
      <text>
        <r>
          <rPr>
            <b/>
            <i/>
            <sz val="10"/>
            <color rgb="FF000000"/>
            <rFont val="+mn-lt"/>
            <charset val="1"/>
          </rPr>
          <t>Personnel costs ZHdK:</t>
        </r>
        <r>
          <rPr>
            <sz val="10"/>
            <color rgb="FF000000"/>
            <rFont val="+mn-lt"/>
            <charset val="1"/>
          </rPr>
          <t xml:space="preserve"> 
</t>
        </r>
        <r>
          <rPr>
            <sz val="10"/>
            <color rgb="FF000000"/>
            <rFont val="+mn-lt"/>
            <charset val="1"/>
          </rPr>
          <t xml:space="preserve">
</t>
        </r>
        <r>
          <rPr>
            <b/>
            <sz val="10"/>
            <color rgb="FF000000"/>
            <rFont val="+mn-lt"/>
            <charset val="1"/>
          </rPr>
          <t>Person</t>
        </r>
        <r>
          <rPr>
            <sz val="10"/>
            <color rgb="FF000000"/>
            <rFont val="+mn-lt"/>
            <charset val="1"/>
          </rPr>
          <t xml:space="preserve">: Name of the employee. This information is not relevant for the DIZH and need not be filled in; however, it can serve as an aid for the applicant. 
</t>
        </r>
        <r>
          <rPr>
            <b/>
            <sz val="10"/>
            <color rgb="FF000000"/>
            <rFont val="+mn-lt"/>
            <charset val="1"/>
          </rPr>
          <t>Personnel category</t>
        </r>
        <r>
          <rPr>
            <sz val="10"/>
            <color rgb="FF000000"/>
            <rFont val="+mn-lt"/>
            <charset val="1"/>
          </rPr>
          <t xml:space="preserve">: DROP-DOWN of the personnel category according to ZHdK specifications. 
</t>
        </r>
        <r>
          <rPr>
            <b/>
            <sz val="10"/>
            <color rgb="FF000000"/>
            <rFont val="+mn-lt"/>
            <charset val="1"/>
          </rPr>
          <t>Task</t>
        </r>
        <r>
          <rPr>
            <sz val="10"/>
            <color rgb="FF000000"/>
            <rFont val="+mn-lt"/>
            <charset val="1"/>
          </rPr>
          <t xml:space="preserve">: Role within the project
</t>
        </r>
        <r>
          <rPr>
            <sz val="10"/>
            <color rgb="FF000000"/>
            <rFont val="+mn-lt"/>
            <charset val="1"/>
          </rPr>
          <t xml:space="preserve">Degree of employment: The "degree of employment" of the project staff member in %.
</t>
        </r>
        <r>
          <rPr>
            <b/>
            <sz val="10"/>
            <color rgb="FF000000"/>
            <rFont val="+mn-lt"/>
            <charset val="1"/>
          </rPr>
          <t>Months</t>
        </r>
        <r>
          <rPr>
            <sz val="10"/>
            <color rgb="FF000000"/>
            <rFont val="+mn-lt"/>
            <charset val="1"/>
          </rPr>
          <t xml:space="preserve">: Employee’s employment duration in months. 
</t>
        </r>
        <r>
          <rPr>
            <i/>
            <sz val="10"/>
            <color rgb="FF000000"/>
            <rFont val="+mn-lt"/>
            <charset val="1"/>
          </rPr>
          <t xml:space="preserve">
</t>
        </r>
        <r>
          <rPr>
            <i/>
            <sz val="10"/>
            <color rgb="FF000000"/>
            <rFont val="+mn-lt"/>
            <charset val="1"/>
          </rPr>
          <t>Annual costs:</t>
        </r>
        <r>
          <rPr>
            <sz val="10"/>
            <color rgb="FF000000"/>
            <rFont val="+mn-lt"/>
            <charset val="1"/>
          </rPr>
          <t xml:space="preserve"> 
</t>
        </r>
        <r>
          <rPr>
            <sz val="10"/>
            <color rgb="FF000000"/>
            <rFont val="+mn-lt"/>
            <charset val="1"/>
          </rPr>
          <t xml:space="preserve">White fields: The salary costs are entered automatically according to the selected personnel category.  
</t>
        </r>
        <r>
          <rPr>
            <sz val="10"/>
            <color rgb="FF000000"/>
            <rFont val="+mn-lt"/>
            <charset val="1"/>
          </rPr>
          <t xml:space="preserve">Orange fields: Annual costs can be entered manually.
</t>
        </r>
        <r>
          <rPr>
            <sz val="10"/>
            <color rgb="FF000000"/>
            <rFont val="+mn-lt"/>
            <charset val="1"/>
          </rPr>
          <t xml:space="preserve">
</t>
        </r>
        <r>
          <rPr>
            <i/>
            <sz val="10"/>
            <color rgb="FF000000"/>
            <rFont val="+mn-lt"/>
            <charset val="1"/>
          </rPr>
          <t>Proportional project costs:</t>
        </r>
        <r>
          <rPr>
            <sz val="10"/>
            <color rgb="FF000000"/>
            <rFont val="+mn-lt"/>
            <charset val="1"/>
          </rPr>
          <t xml:space="preserve"> The annual costs in relation to the selected employment level and the number of months. The total is transferred directly to "DIZH Innovationsprogramme Calc” .</t>
        </r>
      </text>
    </comment>
    <comment ref="B62" authorId="1" shapeId="0" xr:uid="{0916B73B-3199-D643-8922-21CDD676AB52}">
      <text>
        <r>
          <rPr>
            <sz val="10"/>
            <color rgb="FF000000"/>
            <rFont val="Calibri"/>
            <family val="2"/>
          </rPr>
          <t xml:space="preserve">Name of the employee. Is not relevant for DIZH and does not have to be filled in, but can serve as an aid for the applicant. 
</t>
        </r>
      </text>
    </comment>
    <comment ref="C62" authorId="0" shapeId="0" xr:uid="{79FCE07C-0E26-F046-8E1C-F711A45A9BE2}">
      <text>
        <r>
          <rPr>
            <b/>
            <sz val="10"/>
            <color rgb="FF000000"/>
            <rFont val="+mn-lt"/>
            <charset val="1"/>
          </rPr>
          <t xml:space="preserve">Personnel category:
</t>
        </r>
        <r>
          <rPr>
            <sz val="10"/>
            <color rgb="FF000000"/>
            <rFont val="+mn-lt"/>
            <charset val="1"/>
          </rPr>
          <t xml:space="preserve">
</t>
        </r>
        <r>
          <rPr>
            <sz val="10"/>
            <color rgb="FF000000"/>
            <rFont val="+mn-lt"/>
            <charset val="1"/>
          </rPr>
          <t xml:space="preserve">DROP-DOWN of the personnel category according to PHZH specifications.
</t>
        </r>
      </text>
    </comment>
    <comment ref="D62" authorId="0" shapeId="0" xr:uid="{9AA4096D-F835-874C-83EB-7DAE9FDB2DD1}">
      <text>
        <r>
          <rPr>
            <b/>
            <sz val="10"/>
            <color rgb="FF000000"/>
            <rFont val="+mn-lt"/>
            <charset val="1"/>
          </rPr>
          <t>Task</t>
        </r>
        <r>
          <rPr>
            <sz val="10"/>
            <color rgb="FF000000"/>
            <rFont val="+mn-lt"/>
            <charset val="1"/>
          </rPr>
          <t xml:space="preserve">:
</t>
        </r>
        <r>
          <rPr>
            <sz val="10"/>
            <color rgb="FF000000"/>
            <rFont val="+mn-lt"/>
            <charset val="1"/>
          </rPr>
          <t xml:space="preserve">
</t>
        </r>
        <r>
          <rPr>
            <sz val="10"/>
            <color rgb="FF000000"/>
            <rFont val="+mn-lt"/>
            <charset val="1"/>
          </rPr>
          <t xml:space="preserve">Role of the employee within the project
</t>
        </r>
      </text>
    </comment>
    <comment ref="E62" authorId="0" shapeId="0" xr:uid="{3775BB28-DD67-194B-893A-AE2551C83F9D}">
      <text>
        <r>
          <rPr>
            <b/>
            <sz val="10"/>
            <color rgb="FF000000"/>
            <rFont val="+mn-lt"/>
            <charset val="1"/>
          </rPr>
          <t xml:space="preserve">Degree of employment: </t>
        </r>
        <r>
          <rPr>
            <sz val="10"/>
            <color rgb="FF000000"/>
            <rFont val="+mn-lt"/>
            <charset val="1"/>
          </rPr>
          <t>The "degree of employment" of the staff member in the project in %.</t>
        </r>
      </text>
    </comment>
    <comment ref="F62" authorId="0" shapeId="0" xr:uid="{F5287D78-B2FF-3040-933D-B45A8DE70769}">
      <text>
        <r>
          <rPr>
            <b/>
            <sz val="10"/>
            <color rgb="FF000000"/>
            <rFont val="+mn-lt"/>
            <charset val="1"/>
          </rPr>
          <t>Months</t>
        </r>
        <r>
          <rPr>
            <sz val="10"/>
            <color rgb="FF000000"/>
            <rFont val="+mn-lt"/>
            <charset val="1"/>
          </rPr>
          <t xml:space="preserve">: The employment duration of the employee in months.
</t>
        </r>
      </text>
    </comment>
    <comment ref="G62" authorId="0" shapeId="0" xr:uid="{97A431E8-2147-3548-865C-66E4C16D8639}">
      <text>
        <r>
          <rPr>
            <b/>
            <i/>
            <sz val="10"/>
            <color rgb="FF000000"/>
            <rFont val="+mn-lt"/>
            <charset val="1"/>
          </rPr>
          <t xml:space="preserve">Annual costs:
</t>
        </r>
        <r>
          <rPr>
            <sz val="10"/>
            <color rgb="FF000000"/>
            <rFont val="+mn-lt"/>
            <charset val="1"/>
          </rPr>
          <t xml:space="preserve">
</t>
        </r>
        <r>
          <rPr>
            <sz val="10"/>
            <color rgb="FF000000"/>
            <rFont val="+mn-lt"/>
            <charset val="1"/>
          </rPr>
          <t xml:space="preserve">white fields: The salary costs are automatically taken over according to the selected personnel category. 
</t>
        </r>
        <r>
          <rPr>
            <sz val="10"/>
            <color rgb="FF000000"/>
            <rFont val="+mn-lt"/>
            <charset val="1"/>
          </rPr>
          <t xml:space="preserve">
</t>
        </r>
        <r>
          <rPr>
            <sz val="10"/>
            <color rgb="FF000000"/>
            <rFont val="+mn-lt"/>
            <charset val="1"/>
          </rPr>
          <t xml:space="preserve">The following hourly rates apply (and these are multiplied by 1'900 hrs):
</t>
        </r>
        <r>
          <rPr>
            <sz val="10"/>
            <color rgb="FF000000"/>
            <rFont val="+mn-lt"/>
            <charset val="1"/>
          </rPr>
          <t xml:space="preserve">
</t>
        </r>
        <r>
          <rPr>
            <sz val="10"/>
            <color rgb="FF000000"/>
            <rFont val="+mn-lt"/>
            <charset val="1"/>
          </rPr>
          <t xml:space="preserve">Prof.: 90 CHF
</t>
        </r>
        <r>
          <rPr>
            <sz val="10"/>
            <color rgb="FF000000"/>
            <rFont val="+mn-lt"/>
            <charset val="1"/>
          </rPr>
          <t xml:space="preserve">Lect.: 90 CHF
</t>
        </r>
        <r>
          <rPr>
            <sz val="10"/>
            <color rgb="FF000000"/>
            <rFont val="+mn-lt"/>
            <charset val="1"/>
          </rPr>
          <t xml:space="preserve">Assistant lecturer: 70 CHF
</t>
        </r>
        <r>
          <rPr>
            <sz val="10"/>
            <color rgb="FF000000"/>
            <rFont val="+mn-lt"/>
            <charset val="1"/>
          </rPr>
          <t xml:space="preserve">Scientific assistants: 40 CHF
</t>
        </r>
        <r>
          <rPr>
            <sz val="10"/>
            <color rgb="FF000000"/>
            <rFont val="+mn-lt"/>
            <charset val="1"/>
          </rPr>
          <t xml:space="preserve">ATP (undifferentiated): 55 CHF
</t>
        </r>
        <r>
          <rPr>
            <sz val="10"/>
            <color rgb="FF000000"/>
            <rFont val="+mn-lt"/>
            <charset val="1"/>
          </rPr>
          <t xml:space="preserve"> 
</t>
        </r>
        <r>
          <rPr>
            <sz val="10"/>
            <color rgb="FF000000"/>
            <rFont val="+mn-lt"/>
            <charset val="1"/>
          </rPr>
          <t xml:space="preserve">orange fields: Annual costs can be entered manually.
</t>
        </r>
      </text>
    </comment>
    <comment ref="H62" authorId="0" shapeId="0" xr:uid="{63AC6D66-B581-1640-92A0-95EA7315D323}">
      <text>
        <r>
          <rPr>
            <b/>
            <i/>
            <sz val="10"/>
            <color rgb="FF000000"/>
            <rFont val="+mn-lt"/>
            <charset val="1"/>
          </rPr>
          <t>Proportional project costs:</t>
        </r>
        <r>
          <rPr>
            <b/>
            <sz val="10"/>
            <color rgb="FF000000"/>
            <rFont val="+mn-lt"/>
            <charset val="1"/>
          </rPr>
          <t xml:space="preserve">
</t>
        </r>
        <r>
          <rPr>
            <sz val="10"/>
            <color rgb="FF000000"/>
            <rFont val="+mn-lt"/>
            <charset val="1"/>
          </rPr>
          <t>The annual costs in relation to the selected employment level and the number of months.</t>
        </r>
      </text>
    </comment>
    <comment ref="A76" authorId="0" shapeId="0" xr:uid="{5BE85917-8680-CB4A-854F-F38CED0BBC98}">
      <text>
        <r>
          <rPr>
            <b/>
            <i/>
            <sz val="10"/>
            <color rgb="FF000000"/>
            <rFont val="Calibri"/>
            <family val="2"/>
          </rPr>
          <t>Personnel costs PHZH:</t>
        </r>
        <r>
          <rPr>
            <sz val="10"/>
            <color rgb="FF000000"/>
            <rFont val="Calibri"/>
            <family val="2"/>
          </rPr>
          <t xml:space="preserve"> 
</t>
        </r>
        <r>
          <rPr>
            <sz val="10"/>
            <color rgb="FF000000"/>
            <rFont val="Calibri"/>
            <family val="2"/>
          </rPr>
          <t xml:space="preserve">
</t>
        </r>
        <r>
          <rPr>
            <b/>
            <sz val="10"/>
            <color rgb="FF000000"/>
            <rFont val="Calibri"/>
            <family val="2"/>
          </rPr>
          <t>Person:</t>
        </r>
        <r>
          <rPr>
            <sz val="10"/>
            <color rgb="FF000000"/>
            <rFont val="Calibri"/>
            <family val="2"/>
          </rPr>
          <t xml:space="preserve"> Name of the employee. This information is not relevant for the DIZH and need not be filled </t>
        </r>
        <r>
          <rPr>
            <b/>
            <sz val="10"/>
            <color rgb="FF000000"/>
            <rFont val="Calibri"/>
            <family val="2"/>
          </rPr>
          <t xml:space="preserve">in; however, it can serve as an aid for the applicant.  
</t>
        </r>
        <r>
          <rPr>
            <b/>
            <sz val="10"/>
            <color rgb="FF000000"/>
            <rFont val="Calibri"/>
            <family val="2"/>
          </rPr>
          <t xml:space="preserve">
</t>
        </r>
        <r>
          <rPr>
            <b/>
            <sz val="10"/>
            <color rgb="FF000000"/>
            <rFont val="Calibri"/>
            <family val="2"/>
          </rPr>
          <t xml:space="preserve">Personnel category: </t>
        </r>
        <r>
          <rPr>
            <sz val="10"/>
            <color rgb="FF000000"/>
            <rFont val="Calibri"/>
            <family val="2"/>
          </rPr>
          <t xml:space="preserve">DROP-DOWN of the personnel category, according to PHZH specifications.
</t>
        </r>
        <r>
          <rPr>
            <b/>
            <sz val="10"/>
            <color rgb="FF000000"/>
            <rFont val="Calibri"/>
            <family val="2"/>
          </rPr>
          <t>Task</t>
        </r>
        <r>
          <rPr>
            <sz val="10"/>
            <color rgb="FF000000"/>
            <rFont val="Calibri"/>
            <family val="2"/>
          </rPr>
          <t xml:space="preserve">: Role within the project 
</t>
        </r>
        <r>
          <rPr>
            <b/>
            <sz val="10"/>
            <color rgb="FF000000"/>
            <rFont val="Calibri"/>
            <family val="2"/>
          </rPr>
          <t>Degree of employment</t>
        </r>
        <r>
          <rPr>
            <sz val="10"/>
            <color rgb="FF000000"/>
            <rFont val="Calibri"/>
            <family val="2"/>
          </rPr>
          <t xml:space="preserve">: The "degree of employment" of the project staff member in %. 
</t>
        </r>
        <r>
          <rPr>
            <b/>
            <sz val="10"/>
            <color rgb="FF000000"/>
            <rFont val="Calibri"/>
            <family val="2"/>
          </rPr>
          <t>Months</t>
        </r>
        <r>
          <rPr>
            <sz val="10"/>
            <color rgb="FF000000"/>
            <rFont val="Calibri"/>
            <family val="2"/>
          </rPr>
          <t xml:space="preserve">: Employee’s employment duration in months. 
</t>
        </r>
        <r>
          <rPr>
            <b/>
            <sz val="10"/>
            <color rgb="FF000000"/>
            <rFont val="Calibri"/>
            <family val="2"/>
          </rPr>
          <t xml:space="preserve">
</t>
        </r>
        <r>
          <rPr>
            <b/>
            <sz val="10"/>
            <color rgb="FF000000"/>
            <rFont val="Calibri"/>
            <family val="2"/>
          </rPr>
          <t xml:space="preserve">Annual costs: 
</t>
        </r>
        <r>
          <rPr>
            <i/>
            <sz val="10"/>
            <color rgb="FF000000"/>
            <rFont val="Calibri"/>
            <family val="2"/>
          </rPr>
          <t xml:space="preserve">White fields: </t>
        </r>
        <r>
          <rPr>
            <sz val="10"/>
            <color rgb="FF000000"/>
            <rFont val="Calibri"/>
            <family val="2"/>
          </rPr>
          <t xml:space="preserve">The salary costs are entered automatically according to the selected personnel category.  The following hourly rates apply (and multiplied by 1'900 hrs):
</t>
        </r>
        <r>
          <rPr>
            <sz val="10"/>
            <color rgb="FF000000"/>
            <rFont val="Calibri"/>
            <family val="2"/>
          </rPr>
          <t xml:space="preserve">
</t>
        </r>
        <r>
          <rPr>
            <i/>
            <sz val="10"/>
            <color rgb="FF000000"/>
            <rFont val="Calibri"/>
            <family val="2"/>
          </rPr>
          <t>Orange fields</t>
        </r>
        <r>
          <rPr>
            <sz val="10"/>
            <color rgb="FF000000"/>
            <rFont val="Calibri"/>
            <family val="2"/>
          </rPr>
          <t xml:space="preserve">: Annual costs can be entered manually. 
</t>
        </r>
        <r>
          <rPr>
            <b/>
            <sz val="10"/>
            <color rgb="FF000000"/>
            <rFont val="Calibri"/>
            <family val="2"/>
          </rPr>
          <t xml:space="preserve">
</t>
        </r>
        <r>
          <rPr>
            <b/>
            <sz val="10"/>
            <color rgb="FF000000"/>
            <rFont val="Calibri"/>
            <family val="2"/>
          </rPr>
          <t xml:space="preserve">Proportional project costs: 
</t>
        </r>
        <r>
          <rPr>
            <sz val="10"/>
            <color rgb="FF000000"/>
            <rFont val="Calibri"/>
            <family val="2"/>
          </rPr>
          <t xml:space="preserve">The annual costs in relation to the selected employment level and number of months.  The total is transferred directly to "DIZH Innovationsprogramme Calc".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C10" authorId="0" shapeId="0" xr:uid="{AB04F611-9F3F-674D-BD90-661BD1468EB5}">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C12" authorId="0" shapeId="0" xr:uid="{24ECE69B-1958-7C4F-83A8-6E15D6610A10}">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K6" authorId="0" shapeId="0" xr:uid="{624D069F-8A20-1C45-A853-190F301E0B78}">
      <text>
        <r>
          <rPr>
            <b/>
            <sz val="10"/>
            <color rgb="FF000000"/>
            <rFont val="Tahoma"/>
            <family val="2"/>
          </rPr>
          <t>Gabriele Prohaska:</t>
        </r>
        <r>
          <rPr>
            <sz val="10"/>
            <color rgb="FF000000"/>
            <rFont val="Tahoma"/>
            <family val="2"/>
          </rPr>
          <t xml:space="preserve">
</t>
        </r>
        <r>
          <rPr>
            <sz val="10"/>
            <color rgb="FF000000"/>
            <rFont val="Tahoma"/>
            <family val="2"/>
          </rPr>
          <t>Hilfsassistierende mit Bachelor</t>
        </r>
      </text>
    </comment>
    <comment ref="L10" authorId="0" shapeId="0" xr:uid="{F5C18289-0D6E-D149-B07C-6C6B78C90002}">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L11" authorId="0" shapeId="0" xr:uid="{7B6265DF-CACB-694D-9BF1-51EFB5154E73}">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 ref="D20" authorId="0" shapeId="0" xr:uid="{48BC04A1-2E64-5649-B0F8-DC9F16FD0162}">
      <text>
        <r>
          <rPr>
            <b/>
            <sz val="10"/>
            <color rgb="FF000000"/>
            <rFont val="Tahoma"/>
            <family val="2"/>
          </rPr>
          <t>Gabriele Prohaska:</t>
        </r>
        <r>
          <rPr>
            <sz val="10"/>
            <color rgb="FF000000"/>
            <rFont val="Tahoma"/>
            <family val="2"/>
          </rPr>
          <t xml:space="preserve">
</t>
        </r>
        <r>
          <rPr>
            <sz val="10"/>
            <color rgb="FF000000"/>
            <rFont val="Tahoma"/>
            <family val="2"/>
          </rPr>
          <t>Hilfsassistierende mit Bachelor</t>
        </r>
      </text>
    </comment>
  </commentList>
</comments>
</file>

<file path=xl/sharedStrings.xml><?xml version="1.0" encoding="utf-8"?>
<sst xmlns="http://schemas.openxmlformats.org/spreadsheetml/2006/main" count="634" uniqueCount="355">
  <si>
    <t>Subcontracting</t>
  </si>
  <si>
    <t>PHZH, ZHAW, ZHdK: 50 TCHF</t>
  </si>
  <si>
    <t>-</t>
  </si>
  <si>
    <t>DIZH CALCULATION GUIDE</t>
  </si>
  <si>
    <t>Topics</t>
  </si>
  <si>
    <t>Explanation</t>
  </si>
  <si>
    <t>Project name</t>
  </si>
  <si>
    <t>Personnel costs</t>
  </si>
  <si>
    <t>Material costs</t>
  </si>
  <si>
    <t>Practice partner</t>
  </si>
  <si>
    <t>Equipment/facilities/infrastructure</t>
  </si>
  <si>
    <t>Calculating overhead</t>
  </si>
  <si>
    <t>Information on project financing</t>
  </si>
  <si>
    <t>EXPLANATION OF THIS GUIDE</t>
  </si>
  <si>
    <t>PROJECT NAME</t>
  </si>
  <si>
    <t>cell 1A:</t>
  </si>
  <si>
    <t>Project description</t>
  </si>
  <si>
    <t>cell 1E:</t>
  </si>
  <si>
    <t>Planned start date</t>
  </si>
  <si>
    <t>cell 2A:</t>
  </si>
  <si>
    <t>Applicant (name, HS)</t>
  </si>
  <si>
    <t>cell 2E:</t>
  </si>
  <si>
    <t>duration in months</t>
  </si>
  <si>
    <t>cell 3A:</t>
  </si>
  <si>
    <t>Participating universities</t>
  </si>
  <si>
    <t>CALCULATION OF PERSONNEL COSTS</t>
  </si>
  <si>
    <t>Personnel costs UZH:</t>
  </si>
  <si>
    <t>Personnel category: DROP-DOWN of the personnel category according to UZH specifications.</t>
  </si>
  <si>
    <t>For UZH staff, only three categories are available on the DROP-DOWN menu:</t>
  </si>
  <si>
    <t xml:space="preserve">1) Auxiliary assistants </t>
  </si>
  <si>
    <t>Auxiliary assistants without bachelor’s degree:</t>
  </si>
  <si>
    <t>Auxiliary assistants with bachelor’s degree:</t>
  </si>
  <si>
    <t>2) PhD students:</t>
  </si>
  <si>
    <t>Task: Role within the project</t>
  </si>
  <si>
    <t>Months: Employee’s employment duration in months.</t>
  </si>
  <si>
    <t>Annual costs:</t>
  </si>
  <si>
    <t>Orange fields: The annual costs can be entered manually.</t>
  </si>
  <si>
    <t>Proportional project costs:</t>
  </si>
  <si>
    <t>The annual costs in relation to the selected employment level and the number of months.</t>
  </si>
  <si>
    <t>The total is transferred directly to "DIZH Budget Calculation” (lines 8 to 11).</t>
  </si>
  <si>
    <t>Personnel costs ZHAW:</t>
  </si>
  <si>
    <t>Personnel category: DROP-DOWN of the personnel category according to ZHAW specifications.</t>
  </si>
  <si>
    <t>Task: Role within the project.</t>
  </si>
  <si>
    <t>Hrs rate:</t>
  </si>
  <si>
    <t>The number of hours multiplied by the internal hourly rate.</t>
  </si>
  <si>
    <t>Personnel costs ZHdK:</t>
  </si>
  <si>
    <t>Personnel category: DROP-DOWN of the personnel category according to ZHdK specifications.</t>
  </si>
  <si>
    <t xml:space="preserve">White fields: The salary costs are entered automatically according to the selected personnel category. </t>
  </si>
  <si>
    <t>Orange fields: Annual costs can be entered manually.</t>
  </si>
  <si>
    <t>Personnel costs PHZH:</t>
  </si>
  <si>
    <t>Personnel category: DROP-DOWN of the personnel category, according to PHZH specifications.</t>
  </si>
  <si>
    <t xml:space="preserve">The annual costs in relation to the selected employment level and number of months. </t>
  </si>
  <si>
    <t>SPECIFICATIONS FOR ALLOWABLE MATERIAL COSTS</t>
  </si>
  <si>
    <t>Explanation:</t>
  </si>
  <si>
    <t>Examples:</t>
  </si>
  <si>
    <t>Open Access costs, rental costs, insurance, advertising costs, printing costs, and so on.</t>
  </si>
  <si>
    <t>Principle:</t>
  </si>
  <si>
    <t>REQUIREMENTS FOR SUBCONTRACTING</t>
  </si>
  <si>
    <t>Programming, consulting, creating a web presence, event planning, and so forth.</t>
  </si>
  <si>
    <t>1) Maximized at 20% of the total project costs or 100 TCHF.</t>
  </si>
  <si>
    <t>Further note:</t>
  </si>
  <si>
    <t>REQUIREMENTS FOR PRACTICE PARTNERS</t>
  </si>
  <si>
    <t>Many "calls" require DIZH partner universities to network with social actors (practice partners).</t>
  </si>
  <si>
    <t>Therefore, it is important to indicate the monetary value of this cooperation with an external practice partner in the lines provided.</t>
  </si>
  <si>
    <t>In other words, universities are not currently allowed to include the "in-kind services" of practice partners in DIZH financial reporting.</t>
  </si>
  <si>
    <t>EQUIPMENT/FACILITIES/INFRASTRUCTURE</t>
  </si>
  <si>
    <t>Thresholds:</t>
  </si>
  <si>
    <t>Purchases exceeding these thresholds must be procured by the university and cannot be financed with DIZH funds.</t>
  </si>
  <si>
    <t>However, purchases of equipment and facilities below this threshold can receive DIZH credit.</t>
  </si>
  <si>
    <t>Expenditures on equipment rental must also be declared.</t>
  </si>
  <si>
    <t>Laboratory equipment, machinery, instruments, tools, hardware (incl. operating software), printers, vehicles, furniture, software, licences, patents, and so on.</t>
  </si>
  <si>
    <t>Practical examples for UZH:</t>
  </si>
  <si>
    <t>Practical examples for PHZH, ZHAW and ZHdK:</t>
  </si>
  <si>
    <t>Procurement of 10 workstations: CHF 5,000 each. Can be financed with DIZH funds.</t>
  </si>
  <si>
    <t>CALCULATING OVERHEAD</t>
  </si>
  <si>
    <t>The overhead always amounts to 20% of the total project costs!</t>
  </si>
  <si>
    <t>The calculation of the overhead is already firmly integrated into the budget calculations and is automatically calculated correctly.</t>
  </si>
  <si>
    <t>The overhead surcharge is a fixed calculatory surcharge per project.</t>
  </si>
  <si>
    <t>Calculated project costs: 80%</t>
  </si>
  <si>
    <t xml:space="preserve"> + overhead: 20%</t>
  </si>
  <si>
    <t xml:space="preserve"> = TOTAL PROJECT COSTS: 100%</t>
  </si>
  <si>
    <t>INFORMATION ON PROJECT FINANCING (from line 55)</t>
  </si>
  <si>
    <t>Proof of financing for the total project costs: split between DIZH special credit and university contributions (required matching funds).</t>
  </si>
  <si>
    <t>Requirement for DIZH special credit:</t>
  </si>
  <si>
    <t>Dissolution of reserves</t>
  </si>
  <si>
    <t>As a rule, the dissolution of reserves is to be determined at the university management level.</t>
  </si>
  <si>
    <t>Reallocation from existing revenues</t>
  </si>
  <si>
    <t>a) Cash benefits (available money for certain expenditures):</t>
  </si>
  <si>
    <t>University funds used to support the chair or institute (no earmarked funds).</t>
  </si>
  <si>
    <t>b) In-kind services (an ongoing position that can be transferred to the project):</t>
  </si>
  <si>
    <t xml:space="preserve">Personnel deployment (doctoral students, post-docs, assistants) paid in full by the chair or institute </t>
  </si>
  <si>
    <t>(monetised by the respective hourly rate and confirmed by the respective supervisor) or cost split with the DIZH project;</t>
  </si>
  <si>
    <t xml:space="preserve">Work performed by the chair holder/professor (if the position is not a third-party funded professorship or charged on; </t>
  </si>
  <si>
    <t>(monetised by the respective hourly rate, to be confirmed by applicant himself/herself).</t>
  </si>
  <si>
    <t>Third-party funds acquired/to be acquired</t>
  </si>
  <si>
    <t>Third-party funds (no earmarked funds) given with direct reference to the project topic (according to DIZH regulations).</t>
  </si>
  <si>
    <t>Third-party funds for which the funder has agreed to a reallocation.</t>
  </si>
  <si>
    <t>If partial deployment of personnel financed by third-party funding is to be utilized, the following possibilities exist:</t>
  </si>
  <si>
    <t xml:space="preserve">Personnel deployment of persons (doctoral students, post-docs, assistants) paid from third-party funds with direct reference to the project topic, </t>
  </si>
  <si>
    <t>monetarised by their respective hourly rates and confirmed by their respective supervisors.</t>
  </si>
  <si>
    <t xml:space="preserve">Personnel deployment of persons (doctoral students, post-docs, assistants) paid from third-party funds for which the funder has agreed to a reallocation, </t>
  </si>
  <si>
    <t>monetised by the respective hourly rate and confirmed by respective supervisor.</t>
  </si>
  <si>
    <t xml:space="preserve">For ZHAW: At least 6.6% of the total costs must be in the form of acquired third-party funds.
</t>
  </si>
  <si>
    <t>Excerpt from the concept for the innovation programme:</t>
  </si>
  <si>
    <t xml:space="preserve">DIZH funding in the innovation programme must be provided at the project level in a 50:50 ratio from other funds (matching funds, see OrgR Art. 26). </t>
  </si>
  <si>
    <t>Valid own contributions are the reallocation of existing income of the universities as well as the new acquisition of third-party funds (see Education Directorate memo of 23 March 2020);</t>
  </si>
  <si>
    <r>
      <t xml:space="preserve">You can enter numbers in the fields marked </t>
    </r>
    <r>
      <rPr>
        <b/>
        <i/>
        <sz val="12"/>
        <color theme="1"/>
        <rFont val="Helvetica"/>
        <family val="2"/>
      </rPr>
      <t>light orange</t>
    </r>
    <r>
      <rPr>
        <sz val="12"/>
        <color theme="1"/>
        <rFont val="Helvetica"/>
        <family val="2"/>
      </rPr>
      <t>.</t>
    </r>
  </si>
  <si>
    <r>
      <t xml:space="preserve">You can enter numbers in the fields marked </t>
    </r>
    <r>
      <rPr>
        <b/>
        <i/>
        <sz val="12"/>
        <color theme="1"/>
        <rFont val="Helvetica"/>
        <family val="2"/>
      </rPr>
      <t>light green</t>
    </r>
    <r>
      <rPr>
        <sz val="12"/>
        <color theme="1"/>
        <rFont val="Helvetica"/>
        <family val="2"/>
      </rPr>
      <t>.</t>
    </r>
  </si>
  <si>
    <t>--&gt; all other fields are locked for input.</t>
  </si>
  <si>
    <t>Calculated end date</t>
  </si>
  <si>
    <t>Calculated in years</t>
  </si>
  <si>
    <t>ZHAW</t>
  </si>
  <si>
    <t>ZHdK</t>
  </si>
  <si>
    <t>phzh</t>
  </si>
  <si>
    <t>comments (can be overwritten as desired)</t>
  </si>
  <si>
    <t>DETAIL</t>
  </si>
  <si>
    <t>CHF</t>
  </si>
  <si>
    <t>in %</t>
  </si>
  <si>
    <t>UZH</t>
  </si>
  <si>
    <t>PHZH</t>
  </si>
  <si>
    <t>UZH personnel (carried over from "Personnel costs)</t>
  </si>
  <si>
    <t>is taken over directly from the "Personnel costs" sheet</t>
  </si>
  <si>
    <t>ZHAW personnel (carried over from "Personnel costs)</t>
  </si>
  <si>
    <t>ZHdK personnel (carried over from "Personnel costs)</t>
  </si>
  <si>
    <t>PHZH personnel (carried over from "Personnel costs)</t>
  </si>
  <si>
    <t>…</t>
  </si>
  <si>
    <t>can be filled out as desired.</t>
  </si>
  <si>
    <t>additional lines: Mark line 17 and insert with 'ctrl c' and 'ctrl +'.</t>
  </si>
  <si>
    <t>TOTAL PERSONNEL INTERNAL</t>
  </si>
  <si>
    <t>additional lines: Mark line 25 and insert with 'ctrl c' and 'ctrl +'.</t>
  </si>
  <si>
    <t>TOTAL COST OF MATERIALS</t>
  </si>
  <si>
    <t>e.g. programming</t>
  </si>
  <si>
    <t>Line is example and can be overwritten. Ideally, a quotation is available.</t>
  </si>
  <si>
    <t>e.g. consulting fee</t>
  </si>
  <si>
    <t>e.g. webpage</t>
  </si>
  <si>
    <t>e.g. external event (runs via event agency)</t>
  </si>
  <si>
    <t>to write on and fill in yourself</t>
  </si>
  <si>
    <t>additional lines: Mark line 32 and insert with 'ctrl c' and 'ctrl +'.</t>
  </si>
  <si>
    <t>TOTAL SUBCONTRACTING</t>
  </si>
  <si>
    <t>additional lines: Mark line 39 and insert with 'ctrl c' and 'ctrl +'.</t>
  </si>
  <si>
    <t>TOTAL PRACTICE PARTNER</t>
  </si>
  <si>
    <t>e.g. laptops</t>
  </si>
  <si>
    <t>There are no DIZH funds for the procurement of equipment larger than 10 TCHF (UZH) or 50 TCHF (other HS).</t>
  </si>
  <si>
    <t>e.g. printers</t>
  </si>
  <si>
    <t xml:space="preserve">In the case of equipment procurement, clarify whether it is already available within the HS. </t>
  </si>
  <si>
    <t>additional lines: Mark line 47 and insert with 'ctrl c' and 'ctrl +'.</t>
  </si>
  <si>
    <t>TOTAL DEVICES / EQUIPMENT</t>
  </si>
  <si>
    <t>Assets below capitalisation threshold</t>
  </si>
  <si>
    <t>TOTAL PROJECT COSTS (with PP)</t>
  </si>
  <si>
    <t>minus practice partner</t>
  </si>
  <si>
    <t>TOTAL PROJECT COSTS (without PP)</t>
  </si>
  <si>
    <t>OVERHEAD (OH)</t>
  </si>
  <si>
    <t>TOTAL PROJECT COSTS INCL. OH</t>
  </si>
  <si>
    <t>PROJECT FUNDING:</t>
  </si>
  <si>
    <t>REQUIRED MATCHING FUNDS TOTAL</t>
  </si>
  <si>
    <t>MATCHING FUNDS COVERAGE:</t>
  </si>
  <si>
    <t>Overhead</t>
  </si>
  <si>
    <t>Own contributions to be made</t>
  </si>
  <si>
    <t>additional lines: Mark line 71 and insert with 'ctrl c' and 'ctrl +'.</t>
  </si>
  <si>
    <t>Dissolution of reserves (secured)</t>
  </si>
  <si>
    <t>additional lines: Mark line 78 and insert with 'ctrl c' and 'ctrl +'.</t>
  </si>
  <si>
    <t>Redeployment from existing income (secured)</t>
  </si>
  <si>
    <t>additional lines: Mark line 85 and insert with 'ctrl c' and 'ctrl +'.</t>
  </si>
  <si>
    <t>Third-party funds acquired/to be acquired (secured)</t>
  </si>
  <si>
    <t>TOTAL OWN CONTRIBUTIONS</t>
  </si>
  <si>
    <t>Missing own contributions</t>
  </si>
  <si>
    <t>Calculation scheme UZH</t>
  </si>
  <si>
    <t>Calculation scheme ZHAW</t>
  </si>
  <si>
    <t>Calculation scheme ZHdK</t>
  </si>
  <si>
    <t>Calculation scheme PHZH</t>
  </si>
  <si>
    <t>HS</t>
  </si>
  <si>
    <t>Person</t>
  </si>
  <si>
    <t>Personnel category</t>
  </si>
  <si>
    <t>Task</t>
  </si>
  <si>
    <t>degree of employment</t>
  </si>
  <si>
    <t>months</t>
  </si>
  <si>
    <t>Annual costs</t>
  </si>
  <si>
    <t>Proportional project costs CHF</t>
  </si>
  <si>
    <t>Rows with dropdown menu in the "Personnel category" column</t>
  </si>
  <si>
    <t>The annual costs can be entered manually in these lines.</t>
  </si>
  <si>
    <t>Insert lines: Select line 17 (incl. dropdown menu) or line 22 (without dropdown menu) and insert another line with 'ctrl c' and 'ctrl +'.</t>
  </si>
  <si>
    <t>TOTAL PERSONNEL COSTS UZH</t>
  </si>
  <si>
    <t>Hrs Rate</t>
  </si>
  <si>
    <t>Insert lines: Select line 34 (incl. dropdown menu) or line 39 (without dropdown menu) and insert another line with 'ctrl c' and 'ctrl +'.</t>
  </si>
  <si>
    <t>TOTAL PERSONNEL COSTS ZHAW</t>
  </si>
  <si>
    <t>Insert lines: Select line 51 (incl. dropdown menu) or line 56 (without dropdown menu) and insert another line with 'ctrl c' and 'ctrl +'.</t>
  </si>
  <si>
    <t>TOTAL PERSONNEL COSTS ZHdK</t>
  </si>
  <si>
    <t>Insert lines: Select line 68 (incl. dropdown menu) or line 73 (without dropdown menu) and insert another line with 'ctrl c' and 'ctrl +'.</t>
  </si>
  <si>
    <t>TOTAL PERSONNEL COSTS PHZH</t>
  </si>
  <si>
    <t>Personalkategorien Planung</t>
  </si>
  <si>
    <t>Pensum</t>
  </si>
  <si>
    <t>Mittelwert</t>
  </si>
  <si>
    <t>Soz.Lst</t>
  </si>
  <si>
    <t>inkl. Soz. leistungen</t>
  </si>
  <si>
    <t>Post-Docs (100% Pensum, LK 18/LS03)</t>
  </si>
  <si>
    <t>offizielle Kostensätze der Personalkosten der UZH für 2024</t>
  </si>
  <si>
    <t>neu 80% bei gleichem Lohn. Somit werden sie günstiger bei einer 100% Hochrechnung</t>
  </si>
  <si>
    <t>Offizielle Personal Kostensätze der PHZH für das Jahr 2023</t>
  </si>
  <si>
    <t xml:space="preserve">Stundensätze für </t>
  </si>
  <si>
    <t>Jahresstunden</t>
  </si>
  <si>
    <t>Kosten pro Jahr</t>
  </si>
  <si>
    <t>Kosten pro Monat</t>
  </si>
  <si>
    <t>Kosten pro Tag</t>
  </si>
  <si>
    <t>Planung/Verrechnung</t>
  </si>
  <si>
    <t>für Planung</t>
  </si>
  <si>
    <t>in CHF</t>
  </si>
  <si>
    <t>bei 100% BG</t>
  </si>
  <si>
    <t>Prof</t>
  </si>
  <si>
    <t>Doz</t>
  </si>
  <si>
    <t>WiMa</t>
  </si>
  <si>
    <t>Wiss. Assistierende</t>
  </si>
  <si>
    <t>ATP</t>
  </si>
  <si>
    <t>Stundensätze-Inhalt:</t>
  </si>
  <si>
    <t>Brutto-Jahreslohn</t>
  </si>
  <si>
    <t>+ Arbeitgeber Sozialleistungen (AHV, IV, EO, ALV, VK, PK)</t>
  </si>
  <si>
    <t>+ Arbeitgeber Zulagen (FAK, UVG, Verpfl. Zulagen, Pauschalspesen Lohn)</t>
  </si>
  <si>
    <t>Berechnung Jahresstunden für Planung:</t>
  </si>
  <si>
    <t xml:space="preserve">Bezahlte Jahresarbeitszeit </t>
  </si>
  <si>
    <t>- Ø Ferien</t>
  </si>
  <si>
    <t>- Ø Feiertage</t>
  </si>
  <si>
    <t>- Ø Kurzabsenzen</t>
  </si>
  <si>
    <t>- persönliche Weiterbildung (bei Dozierenden/ILV)</t>
  </si>
  <si>
    <t>Berechnung Stundensatz:</t>
  </si>
  <si>
    <t xml:space="preserve">Stundensätze-Inhalt / Jahresstunden für Planung </t>
  </si>
  <si>
    <t>Optionen Finanzierung</t>
  </si>
  <si>
    <t>ZHdK vorhanden</t>
  </si>
  <si>
    <t>benötigt</t>
  </si>
  <si>
    <t>DIZH-Institution</t>
  </si>
  <si>
    <t>overhead (vorhanden)</t>
  </si>
  <si>
    <t>Faktoren</t>
  </si>
  <si>
    <t>Other employees WITHOUT Bachelor (100% Pensum; LK10/LS03-11)</t>
  </si>
  <si>
    <t>Other employees WITH Bachelor (100% Pensum, LK 13/LS03-11)</t>
  </si>
  <si>
    <t>Doctoral students 1st year (60% Pensum)</t>
  </si>
  <si>
    <t>Doctoral students 2nd year (60% Pensum)</t>
  </si>
  <si>
    <t>Doctoral students 3rd and 4th years (60% Pensum)</t>
  </si>
  <si>
    <t>SOZ.LSTG IN %</t>
  </si>
  <si>
    <t>Assisting (100% Pensum, LK 17/LS03)</t>
  </si>
  <si>
    <t>4*42 Selbstausbildungszeit wird noch abgezogen</t>
  </si>
  <si>
    <t>Research assistants</t>
  </si>
  <si>
    <t>Employee</t>
  </si>
  <si>
    <t>In den Kostensätzen sind folgende Sozialleistungen/Zuschläge berücksichtigt:</t>
  </si>
  <si>
    <t>- Teuerung kumuliert seit 2016</t>
  </si>
  <si>
    <t>- AHV/ALV, BU/NBU, BVG: prozentuale Anteile gem. gesetzlichen Grundlagen</t>
  </si>
  <si>
    <t>- Zuschlag für Familienzulage</t>
  </si>
  <si>
    <t>- Zuschlag für DAG</t>
  </si>
  <si>
    <t>- allfälliger Zuschlag für Einmalzulagen</t>
  </si>
  <si>
    <t>- Führungszulagen</t>
  </si>
  <si>
    <t>Zuteilung der Mitarbeitenden zum entsprechenden Lohnintervall erfolgt auf Basis des Jahreslohnes 100%
(ggf. + Führungszulage) (z.B. Jahreslohn 95' = Lohnintervall C)</t>
  </si>
  <si>
    <t>SNF ist mit Istlöhnen</t>
  </si>
  <si>
    <t>std</t>
  </si>
  <si>
    <t>Wochen Ferien</t>
  </si>
  <si>
    <t>Feiertage</t>
  </si>
  <si>
    <t>Arbeitstage</t>
  </si>
  <si>
    <r>
      <t>REQUIRED DIZH FUNDS (50% OF PC)</t>
    </r>
    <r>
      <rPr>
        <b/>
        <sz val="12"/>
        <color rgb="FFFF0000"/>
        <rFont val="Arial Black"/>
        <family val="2"/>
      </rPr>
      <t xml:space="preserve"> </t>
    </r>
    <r>
      <rPr>
        <sz val="10"/>
        <color theme="1"/>
        <rFont val="Arial Black"/>
        <family val="2"/>
      </rPr>
      <t>*Transfer value from B65 to Selectus</t>
    </r>
  </si>
  <si>
    <r>
      <t>MATCHING FUNDS TOTAL *</t>
    </r>
    <r>
      <rPr>
        <sz val="10"/>
        <color theme="1"/>
        <rFont val="Arial Black"/>
        <family val="2"/>
      </rPr>
      <t>Transfer value from B69 to Selectus, if C95 = 100%</t>
    </r>
  </si>
  <si>
    <r>
      <t>TOTAL PROJECT COST</t>
    </r>
    <r>
      <rPr>
        <sz val="10"/>
        <color theme="1"/>
        <rFont val="Arial"/>
        <family val="2"/>
      </rPr>
      <t xml:space="preserve"> *Transfer value from B64 to Selectus</t>
    </r>
  </si>
  <si>
    <t>There are separate columns for each participating university; PHZH: column E, UZH: column H, ZHAW: column K, ZHdK: column N.</t>
  </si>
  <si>
    <t>Information on the project must be entered in cells 1A - 4A.</t>
  </si>
  <si>
    <t>Planned starting date</t>
  </si>
  <si>
    <t>cells 1K and 2K:  automatic calculation</t>
  </si>
  <si>
    <t>Since each university has a different approach to calculating its personnel costs, there is a separate explanation for each university.</t>
  </si>
  <si>
    <t>According to UZH classification guidelines: 80% workload. The annual salaries (incl. 14.5 % social benefits) are as follows:</t>
  </si>
  <si>
    <t>All other personnel categories can be entered manually in the lines provided.</t>
  </si>
  <si>
    <t>Auxiliary assistants without bachelor’s degree (100% Pensum; LK10/LS03-11)</t>
  </si>
  <si>
    <t>Auxiliary assistants with bachelor’s degree (100% Pensum, LK 13/LS03-11)</t>
  </si>
  <si>
    <t>Doctoral students 1st year (generally 80% Pensum)</t>
  </si>
  <si>
    <t>Assistant (at least 50% Pensum, LK 17/LS03)</t>
  </si>
  <si>
    <t>Research Assistant (100% Pensum, LK 17/LS03)</t>
  </si>
  <si>
    <t>Doctoral students 2nd year (generally 80% Pensum)</t>
  </si>
  <si>
    <t>Doctoral students 3rd and 4th year (generally 80% Pensum)</t>
  </si>
  <si>
    <t>The workload must be adjusted in column E. Mostly: 80%!</t>
  </si>
  <si>
    <t>A project incurs a total of 25% overhead on the primary funds. This corresponds to 20% of the total project costs (including overhead) and is independent of the financing split.</t>
  </si>
  <si>
    <t>DIZH funds applied for must be covered by at least 50% own contribution. Of this, 20% is fixed overhead --&gt; 30% must be contributed by the applicant (see excerpt from concept).</t>
  </si>
  <si>
    <t>In each case, all third-party funds are taken into account (or all expenses booked to them, whether operating or personnel expenses)</t>
  </si>
  <si>
    <t>The following third-party funds can be used:</t>
  </si>
  <si>
    <t>Third-party funds provided by project partners (e.g., cash contributions from practice partners) and end up in a third-party funds account.</t>
  </si>
  <si>
    <t>Personnel assignment of (endowed/third-party funded) professorships; the donor must have agreed to the reassignment if not already regulated in the endowment agreement etc:</t>
  </si>
  <si>
    <t>The release of reserves is also available for the innovation program, see file note dated 16.06.2020).</t>
  </si>
  <si>
    <t>The total is 100%, otherwise an error message appears. This means that 100% of the degree of employment specified in column E (e.g. 80%) must be allocated to the respective years.</t>
  </si>
  <si>
    <t>Total number of hours (for entire project duration)</t>
  </si>
  <si>
    <t>Professor III (LK 24-26)</t>
  </si>
  <si>
    <t>Professor II (LK 23)</t>
  </si>
  <si>
    <t>Professors I (LK 22)</t>
  </si>
  <si>
    <t>Teaching and research staff III (LK 23-24)</t>
  </si>
  <si>
    <t>Teaching and research staff II (LK 20-22)</t>
  </si>
  <si>
    <t>Teaching and research staff I (LK 17-19)</t>
  </si>
  <si>
    <t>Ass. (LK 15-17)</t>
  </si>
  <si>
    <t>ATP A (LK 21-25)</t>
  </si>
  <si>
    <t>ATP B (LK 16 -20</t>
  </si>
  <si>
    <t>ATP C (LK 10-15)</t>
  </si>
  <si>
    <t>ATP D (LK 1-9)</t>
  </si>
  <si>
    <t>Trainees and learners (LK 12/99)</t>
  </si>
  <si>
    <t>offizielle Personal Kostensätze der ZHdK für das Jahr 2022</t>
  </si>
  <si>
    <t>LFP2 DOZ</t>
  </si>
  <si>
    <t>LFP1 WIMA</t>
  </si>
  <si>
    <t>* gerechnet auf ein Alter bis 49 Jahren</t>
  </si>
  <si>
    <t>Wochen</t>
  </si>
  <si>
    <t>Professor (PROF) / LFP3 DOZ</t>
  </si>
  <si>
    <t>This guideline serves to provide the applicant with the applicable rules and important explanations for each section.</t>
  </si>
  <si>
    <t>The Excel calculation sheet "DIZH Budget Calculation" must be completed to ensure that the project budget is calculated uniformly according to the valid requirements.</t>
  </si>
  <si>
    <t>If applicable, a row may refer to multiple universities.</t>
  </si>
  <si>
    <t xml:space="preserve">This separation of columns is necessary to make the funding per university visible. </t>
  </si>
  <si>
    <t>NOTE: All explanations and clarifications noted here are also stored as comments in the calculation sheet (cells with a red triangle).</t>
  </si>
  <si>
    <t>Person: Name of the employee. This is not relevant for DIZH and does not need to be filled in, but it may be useful for the applicant.</t>
  </si>
  <si>
    <t>Degree of employment: The employee's workload in the project (%).</t>
  </si>
  <si>
    <t>Annual costs adjusted for the selected employment percentage and duration in months.</t>
  </si>
  <si>
    <t>The total is automatically transferred to "DIZH Budget Calculation” (lines 8 to 11).</t>
  </si>
  <si>
    <t>Hrs: Hours devoted for the project by the staff member (e.g., according to the project plan).</t>
  </si>
  <si>
    <t>Orange fields: Cost rates can be entered manually.</t>
  </si>
  <si>
    <t>All fields in column A (rows 23 to 28) can be overwritten and renamed as needed. Please provide as accurate and clear labels as possible.</t>
  </si>
  <si>
    <t>1) There are no threshold values for eligible material costs.</t>
  </si>
  <si>
    <t>2) Costs can only be claimed if they were approved as part of the application and are essential for the realization of the project.</t>
  </si>
  <si>
    <t>3) Only include costs that are verifiable.</t>
  </si>
  <si>
    <t>4) Do not create reserve items!</t>
  </si>
  <si>
    <t>Expenses for 'Subcontracting' contracts must be separated from material costs.</t>
  </si>
  <si>
    <t>A subcontractor is typically an external company that performs work for the DIZH project that cannot be carried out internally by the university.</t>
  </si>
  <si>
    <t>2) If available, attach quotes detailing the cost breakdown so that the stated costs are verifiable.</t>
  </si>
  <si>
    <t>3) Costs can only be claimed if they were approved as part of the application and are essential for the realization of the project.</t>
  </si>
  <si>
    <t>-If an intangible asset (e.g., software) is created from subcontracting, this may lead to an investment requirement.</t>
  </si>
  <si>
    <t>- Whether an intangible asset is created depends on various factors, and this must be clarified by the finance department of the respective university.</t>
  </si>
  <si>
    <t>With regard to funding, there is currently no applicable regulation, and therefore these amounts cannot be considered for the DIZH funds.</t>
  </si>
  <si>
    <t>Consequently, in the 'DIZH Budget Calculation' sheet, the determined value of the services provided by the involved practice partners is subtracted from the total direct project costs.</t>
  </si>
  <si>
    <t>UZH: New capitalization threshold as of 01.01.2025: 50 TCHF for tangible assets (e.g., laboratory equipment, machines, IT hardware) and 200 TCHF for intangible assets (e.g., software).</t>
  </si>
  <si>
    <t>Procurement of "Oculus Quest" environment: 8 TCHF. Can be financed  with DIZH funds.</t>
  </si>
  <si>
    <t>Procurement of 3D printer: Value 30,000 CHF. Can be financed with DIZH funds.</t>
  </si>
  <si>
    <t>Procurement of 10 workstations: CHF 6,000 each. --&gt; This order is considered a collective order and must be financed by UZH. No entitlement to DIZH funds.</t>
  </si>
  <si>
    <t>Development of an essential software platform for the project: 220 TCHF. --&gt; This platform must be classified as  an "intangible asset" and financed by the HS.  No entitlement to DIZH funds.</t>
  </si>
  <si>
    <t>Development of an essential software platform for the project: 60 TCHF. --&gt; This platform must be classified as  an "intangible asset" and financed by the HS.  No entitlement to DIZH funds.</t>
  </si>
  <si>
    <t>Prof. / Teaching and Research Staff 3</t>
  </si>
  <si>
    <t>Teaching and Research Staff 2</t>
  </si>
  <si>
    <t>Teaching and Research Staff 1</t>
  </si>
  <si>
    <t>Bezahlte Jahresarbeitszeit</t>
  </si>
  <si>
    <t>-Ø Ferien</t>
  </si>
  <si>
    <t>-Ø Feiertage</t>
  </si>
  <si>
    <t>-Ø Kurzabsenzen</t>
  </si>
  <si>
    <t>-persönliche Weiterbildung (bei Dozierenden/ILV)</t>
  </si>
  <si>
    <t>Salary class 10, salary levels 03, with an annual salary of CHF 75'254 with a 100% workload (incl. 14% social benefits).</t>
  </si>
  <si>
    <t>Salary class 10, salary levels 03. CHF 87'153 for an annual salary with a 100% workload (incl. 14% social benefits).</t>
  </si>
  <si>
    <t>Doctoral students 1st year -&gt; CHF 72'140/ With 80% workload: CHF 57'712.</t>
  </si>
  <si>
    <t>PhD students 2nd year -&gt; CHF 74'441 / With 80% workload: CHF 59'552.</t>
  </si>
  <si>
    <t>3) Research Assistant: Salary class 17 with salary level 03: Annual salary (incl. 15% social benefits): CHF 111'113 with 100% workload.</t>
  </si>
  <si>
    <t>Post Docs: Salary class 18 with salary level 03, resulting in an annual salary (incl. 15 % social benefits) of CHF 119'438 with a 100% workload.</t>
  </si>
  <si>
    <r>
      <t xml:space="preserve">The sheet is protected but not password-protected; if necessary, sheet protection can be removed. Cells marked in </t>
    </r>
    <r>
      <rPr>
        <b/>
        <sz val="12"/>
        <color theme="1"/>
        <rFont val="Helvetica"/>
        <family val="2"/>
      </rPr>
      <t>orange</t>
    </r>
    <r>
      <rPr>
        <sz val="12"/>
        <color theme="1"/>
        <rFont val="Helvetica"/>
        <family val="2"/>
      </rPr>
      <t>, however, can be filled in.</t>
    </r>
  </si>
  <si>
    <t>The personnel costs are recorded in the separate "Personnel Costs" sheet, and the total for each university is automatically transferred to the "DIZH Budget Calculation" sheet.</t>
  </si>
  <si>
    <t>Each university has a calculation window with 12 lines. The first 6 rows contain fixed standard cost rates, while the last 6 rows can be overwritten as needed.</t>
  </si>
  <si>
    <t>Doctoral students 3rd and 4th year -&gt; CHF 76'740/ With 80% workload: CHF 61'392.</t>
  </si>
  <si>
    <t>White fields: The wage costs are automatically transferred according to the selected personnel category.</t>
  </si>
  <si>
    <t>White fields: Internal cost rates according to the selected personnel category. =&gt; Salary range in which experience has shown that the largest number of employees are typically found.</t>
  </si>
  <si>
    <t>Prof. / Teaching and Research Staff 3:  105 CHF</t>
  </si>
  <si>
    <t>Teaching and Research Staff 2: 90 CHF</t>
  </si>
  <si>
    <t>Teaching and Research Staff 1: 65 CHF</t>
  </si>
  <si>
    <t>ATP employee: 65 CHF</t>
  </si>
  <si>
    <t>Expenses: e.g., travel costs for conference visits, costs for inviting speakers to workshops, catering expenses, or other related costs.</t>
  </si>
  <si>
    <t>Equipment, installations, and infrastructure essential to the project with a minimum useful life of one year are eligible for funding.</t>
  </si>
  <si>
    <t>The following hourly rates apply (and multiplied by 1'900 hrs):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</si>
</sst>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 #,##0.00_ ;_ * \-#,##0.00_ ;_ * &quot;-&quot;??_ ;_ @_ "/>
    <numFmt numFmtId="164" formatCode="_-* #,##0.00_-;\-* #,##0.00_-;_-* &quot;-&quot;??_-;_-@_-"/>
    <numFmt numFmtId="165" formatCode="_-* #,##0_-;\-* #,##0_-;_-* &quot;-&quot;??_-;_-@_-"/>
    <numFmt numFmtId="166" formatCode="_ * #\'##0.00_ ;_ * \-#\'##0.00_ ;_ * &quot;-&quot;??_ ;_ @_ "/>
    <numFmt numFmtId="167" formatCode="_-* #\'##0_-;\-* #\'##0_-;_-* &quot;-&quot;??_-;_-@_-"/>
    <numFmt numFmtId="168" formatCode="_ * #,##0_ ;_ * \-#,##0_ ;_ * &quot;-&quot;??_ ;_ @_ "/>
    <numFmt numFmtId="169" formatCode="_-* #\'##0.0_-;\-* #\'##0.0_-;_-* &quot;-&quot;??_-;_-@_-"/>
    <numFmt numFmtId="170" formatCode="0.0%"/>
  </numFmts>
  <fonts count="67">
    <font>
      <sz val="12"/>
      <color theme="1"/>
      <name val="Calibri"/>
      <family val="2"/>
      <scheme val="minor"/>
    </font>
    <font>
      <sz val="10"/>
      <color theme="1"/>
      <name val="Arial"/>
      <family val="2"/>
    </font>
    <font>
      <sz val="12"/>
      <color theme="1"/>
      <name val="Calibri"/>
      <family val="2"/>
      <scheme val="minor"/>
    </font>
    <font>
      <sz val="10"/>
      <color rgb="FF000000"/>
      <name val="Tahoma"/>
      <family val="2"/>
    </font>
    <font>
      <b/>
      <sz val="10"/>
      <color rgb="FF000000"/>
      <name val="Tahoma"/>
      <family val="2"/>
    </font>
    <font>
      <sz val="10"/>
      <color rgb="FF000000"/>
      <name val="Calibri"/>
      <family val="2"/>
    </font>
    <font>
      <b/>
      <sz val="10"/>
      <color rgb="FF000000"/>
      <name val="Calibri"/>
      <family val="2"/>
    </font>
    <font>
      <sz val="11"/>
      <color theme="1"/>
      <name val="HelveticaNeueLT Com 55 Roman"/>
      <family val="2"/>
    </font>
    <font>
      <sz val="10"/>
      <color theme="1"/>
      <name val="HelveticaNeueLT Com 55 Roman"/>
      <family val="2"/>
    </font>
    <font>
      <b/>
      <sz val="10"/>
      <color theme="1"/>
      <name val="HelveticaNeueLT Com 55 Roman"/>
      <family val="2"/>
    </font>
    <font>
      <sz val="10"/>
      <name val="HelveticaNeueLT Com 55 Roman"/>
      <family val="2"/>
    </font>
    <font>
      <b/>
      <sz val="11"/>
      <name val="HelveticaNeueLT Com 55 Roman"/>
      <family val="2"/>
    </font>
    <font>
      <i/>
      <sz val="8"/>
      <name val="HelveticaNeueLT Com 55 Roman"/>
      <family val="2"/>
    </font>
    <font>
      <b/>
      <sz val="10"/>
      <color rgb="FF000000"/>
      <name val="+mn-lt"/>
      <charset val="1"/>
    </font>
    <font>
      <sz val="10"/>
      <color rgb="FF000000"/>
      <name val="+mn-lt"/>
      <charset val="1"/>
    </font>
    <font>
      <i/>
      <sz val="10"/>
      <color rgb="FF000000"/>
      <name val="+mn-lt"/>
      <charset val="1"/>
    </font>
    <font>
      <u/>
      <sz val="12"/>
      <color theme="10"/>
      <name val="Calibri"/>
      <family val="2"/>
      <scheme val="minor"/>
    </font>
    <font>
      <sz val="10"/>
      <color theme="1"/>
      <name val="Arial"/>
      <family val="2"/>
    </font>
    <font>
      <i/>
      <sz val="9"/>
      <name val="Arial"/>
      <family val="2"/>
    </font>
    <font>
      <sz val="10"/>
      <name val="Arial"/>
      <family val="2"/>
    </font>
    <font>
      <sz val="12"/>
      <color theme="1"/>
      <name val="Arial"/>
      <family val="2"/>
    </font>
    <font>
      <sz val="10"/>
      <color theme="1"/>
      <name val="Calibri"/>
      <family val="2"/>
      <scheme val="minor"/>
    </font>
    <font>
      <b/>
      <sz val="10"/>
      <color theme="1"/>
      <name val="HelveticaNeueLT Com 55 Roman"/>
    </font>
    <font>
      <sz val="12"/>
      <color theme="1"/>
      <name val="Helvetica"/>
      <family val="2"/>
    </font>
    <font>
      <b/>
      <sz val="12"/>
      <color theme="1"/>
      <name val="Helvetica"/>
      <family val="2"/>
    </font>
    <font>
      <u/>
      <sz val="12"/>
      <color theme="10"/>
      <name val="Helvetica"/>
      <family val="2"/>
    </font>
    <font>
      <i/>
      <sz val="12"/>
      <color theme="1"/>
      <name val="Helvetica"/>
      <family val="2"/>
    </font>
    <font>
      <sz val="12"/>
      <name val="Helvetica"/>
      <family val="2"/>
    </font>
    <font>
      <b/>
      <sz val="12"/>
      <color rgb="FF000000"/>
      <name val="Helvetica"/>
      <family val="2"/>
    </font>
    <font>
      <sz val="12"/>
      <color rgb="FF000000"/>
      <name val="Helvetica"/>
      <family val="2"/>
    </font>
    <font>
      <i/>
      <sz val="12"/>
      <color rgb="FF000000"/>
      <name val="Helvetica"/>
      <family val="2"/>
    </font>
    <font>
      <b/>
      <i/>
      <sz val="12"/>
      <color theme="1"/>
      <name val="Helvetica"/>
      <family val="2"/>
    </font>
    <font>
      <sz val="10"/>
      <color theme="1"/>
      <name val="Helvetica"/>
      <family val="2"/>
    </font>
    <font>
      <sz val="8"/>
      <color theme="1"/>
      <name val="Helvetica"/>
      <family val="2"/>
    </font>
    <font>
      <b/>
      <sz val="8"/>
      <color theme="1"/>
      <name val="Helvetica"/>
      <family val="2"/>
    </font>
    <font>
      <b/>
      <i/>
      <sz val="10"/>
      <color rgb="FF000000"/>
      <name val="+mn-lt"/>
      <charset val="1"/>
    </font>
    <font>
      <b/>
      <i/>
      <sz val="12"/>
      <color rgb="FF000000"/>
      <name val="Helvetica"/>
      <family val="2"/>
    </font>
    <font>
      <b/>
      <sz val="10"/>
      <name val="HelveticaNeueLT Com 55 Roman"/>
      <family val="2"/>
    </font>
    <font>
      <sz val="10"/>
      <color rgb="FF000000"/>
      <name val="Calibri"/>
      <family val="2"/>
      <scheme val="minor"/>
    </font>
    <font>
      <b/>
      <sz val="10"/>
      <color rgb="FF000000"/>
      <name val="Calibri"/>
      <family val="2"/>
      <scheme val="minor"/>
    </font>
    <font>
      <b/>
      <i/>
      <sz val="10"/>
      <color rgb="FF000000"/>
      <name val="Calibri"/>
      <family val="2"/>
    </font>
    <font>
      <i/>
      <sz val="10"/>
      <color rgb="FF000000"/>
      <name val="Calibri"/>
      <family val="2"/>
    </font>
    <font>
      <b/>
      <sz val="12"/>
      <name val="Helvetica"/>
      <family val="2"/>
    </font>
    <font>
      <sz val="10"/>
      <color theme="1"/>
      <name val="Tahoma"/>
      <family val="2"/>
    </font>
    <font>
      <b/>
      <i/>
      <sz val="10"/>
      <color theme="1"/>
      <name val="Arial"/>
      <family val="2"/>
    </font>
    <font>
      <b/>
      <sz val="10"/>
      <color theme="1"/>
      <name val="Arial Black"/>
      <family val="2"/>
    </font>
    <font>
      <sz val="8"/>
      <color theme="1"/>
      <name val="Arial"/>
      <family val="2"/>
    </font>
    <font>
      <b/>
      <sz val="12"/>
      <color theme="1"/>
      <name val="Arial"/>
      <family val="2"/>
    </font>
    <font>
      <b/>
      <sz val="12"/>
      <color theme="1"/>
      <name val="Arial Black"/>
      <family val="2"/>
    </font>
    <font>
      <sz val="12"/>
      <color theme="1"/>
      <name val="Arial Black"/>
      <family val="2"/>
    </font>
    <font>
      <b/>
      <sz val="8"/>
      <color theme="1"/>
      <name val="Arial Black"/>
      <family val="2"/>
    </font>
    <font>
      <sz val="10"/>
      <color theme="1"/>
      <name val="Arial Black"/>
      <family val="2"/>
    </font>
    <font>
      <b/>
      <sz val="10"/>
      <color theme="1"/>
      <name val="Arial"/>
      <family val="2"/>
    </font>
    <font>
      <b/>
      <sz val="8"/>
      <color theme="1"/>
      <name val="Arial"/>
      <family val="2"/>
    </font>
    <font>
      <b/>
      <sz val="13"/>
      <color theme="1"/>
      <name val="Arial Black"/>
      <family val="2"/>
    </font>
    <font>
      <sz val="13"/>
      <color theme="1"/>
      <name val="Arial Black"/>
      <family val="2"/>
    </font>
    <font>
      <sz val="10"/>
      <color rgb="FF000000"/>
      <name val="Arial"/>
      <family val="2"/>
    </font>
    <font>
      <sz val="16"/>
      <color theme="1"/>
      <name val="Arial Black"/>
      <family val="2"/>
    </font>
    <font>
      <b/>
      <sz val="10"/>
      <name val="Arial"/>
      <family val="2"/>
    </font>
    <font>
      <u/>
      <sz val="12"/>
      <color theme="10"/>
      <name val="Arial"/>
      <family val="2"/>
    </font>
    <font>
      <sz val="12"/>
      <name val="Arial"/>
      <family val="2"/>
    </font>
    <font>
      <b/>
      <i/>
      <sz val="10"/>
      <name val="Arial"/>
      <family val="2"/>
    </font>
    <font>
      <b/>
      <sz val="10"/>
      <name val="Arial Black"/>
      <family val="2"/>
    </font>
    <font>
      <b/>
      <sz val="12"/>
      <color rgb="FFFF0000"/>
      <name val="Arial Black"/>
      <family val="2"/>
    </font>
    <font>
      <b/>
      <sz val="10"/>
      <color rgb="FF000000"/>
      <name val="+mj-lt"/>
      <charset val="1"/>
    </font>
    <font>
      <sz val="10"/>
      <color rgb="FF000000"/>
      <name val="+mj-lt"/>
      <charset val="1"/>
    </font>
    <font>
      <sz val="9"/>
      <color rgb="FF000000"/>
      <name val="Calibri"/>
      <family val="2"/>
    </font>
  </fonts>
  <fills count="15">
    <fill>
      <patternFill patternType="none"/>
    </fill>
    <fill>
      <patternFill patternType="gray125"/>
    </fill>
    <fill>
      <patternFill patternType="solid">
        <fgColor theme="3" tint="0.79998168889431442"/>
        <bgColor indexed="64"/>
      </patternFill>
    </fill>
    <fill>
      <patternFill patternType="solid">
        <fgColor theme="5" tint="0.79998168889431442"/>
        <bgColor indexed="64"/>
      </patternFill>
    </fill>
    <fill>
      <patternFill patternType="solid">
        <fgColor theme="3" tint="0.59999389629810485"/>
        <bgColor indexed="64"/>
      </patternFill>
    </fill>
    <fill>
      <patternFill patternType="solid">
        <fgColor theme="5" tint="0.59999389629810485"/>
        <bgColor indexed="64"/>
      </patternFill>
    </fill>
    <fill>
      <patternFill patternType="solid">
        <fgColor theme="0"/>
        <bgColor indexed="64"/>
      </patternFill>
    </fill>
    <fill>
      <patternFill patternType="solid">
        <fgColor theme="2"/>
        <bgColor indexed="64"/>
      </patternFill>
    </fill>
    <fill>
      <patternFill patternType="solid">
        <fgColor theme="9" tint="0.79998168889431442"/>
        <bgColor indexed="64"/>
      </patternFill>
    </fill>
    <fill>
      <patternFill patternType="solid">
        <fgColor rgb="FFFFFF00"/>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theme="9"/>
        <bgColor indexed="64"/>
      </patternFill>
    </fill>
    <fill>
      <patternFill patternType="solid">
        <fgColor theme="3" tint="0.79998168889431442"/>
        <bgColor rgb="FF000000"/>
      </patternFill>
    </fill>
  </fills>
  <borders count="42">
    <border>
      <left/>
      <right/>
      <top/>
      <bottom/>
      <diagonal/>
    </border>
    <border>
      <left/>
      <right/>
      <top/>
      <bottom style="dashed">
        <color auto="1"/>
      </bottom>
      <diagonal/>
    </border>
    <border>
      <left style="thin">
        <color auto="1"/>
      </left>
      <right/>
      <top/>
      <bottom/>
      <diagonal/>
    </border>
    <border>
      <left/>
      <right/>
      <top style="dashed">
        <color auto="1"/>
      </top>
      <bottom style="dashed">
        <color auto="1"/>
      </bottom>
      <diagonal/>
    </border>
    <border>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ck">
        <color theme="0"/>
      </left>
      <right style="thick">
        <color theme="0"/>
      </right>
      <top style="dashed">
        <color auto="1"/>
      </top>
      <bottom style="dashed">
        <color auto="1"/>
      </bottom>
      <diagonal/>
    </border>
    <border>
      <left style="thick">
        <color theme="0"/>
      </left>
      <right style="thick">
        <color theme="0"/>
      </right>
      <top/>
      <bottom style="dashed">
        <color auto="1"/>
      </bottom>
      <diagonal/>
    </border>
    <border>
      <left style="thin">
        <color auto="1"/>
      </left>
      <right style="thin">
        <color auto="1"/>
      </right>
      <top/>
      <bottom/>
      <diagonal/>
    </border>
    <border>
      <left style="thin">
        <color auto="1"/>
      </left>
      <right style="thin">
        <color auto="1"/>
      </right>
      <top/>
      <bottom style="dashed">
        <color auto="1"/>
      </bottom>
      <diagonal/>
    </border>
    <border>
      <left style="medium">
        <color rgb="FFCCCCCC"/>
      </left>
      <right style="medium">
        <color rgb="FFCCCCCC"/>
      </right>
      <top/>
      <bottom style="medium">
        <color rgb="FFCCCCCC"/>
      </bottom>
      <diagonal/>
    </border>
    <border>
      <left/>
      <right style="dashed">
        <color auto="1"/>
      </right>
      <top/>
      <bottom/>
      <diagonal/>
    </border>
    <border>
      <left style="dashed">
        <color auto="1"/>
      </left>
      <right style="dashed">
        <color auto="1"/>
      </right>
      <top/>
      <bottom/>
      <diagonal/>
    </border>
    <border>
      <left/>
      <right style="dashed">
        <color auto="1"/>
      </right>
      <top/>
      <bottom style="dashed">
        <color auto="1"/>
      </bottom>
      <diagonal/>
    </border>
    <border>
      <left style="dashed">
        <color auto="1"/>
      </left>
      <right style="dashed">
        <color auto="1"/>
      </right>
      <top/>
      <bottom style="dashed">
        <color auto="1"/>
      </bottom>
      <diagonal/>
    </border>
    <border>
      <left/>
      <right style="dashed">
        <color auto="1"/>
      </right>
      <top style="dashed">
        <color auto="1"/>
      </top>
      <bottom style="dashed">
        <color auto="1"/>
      </bottom>
      <diagonal/>
    </border>
    <border>
      <left style="dashed">
        <color auto="1"/>
      </left>
      <right style="dashed">
        <color auto="1"/>
      </right>
      <top style="dashed">
        <color auto="1"/>
      </top>
      <bottom style="dashed">
        <color auto="1"/>
      </bottom>
      <diagonal/>
    </border>
    <border>
      <left style="thin">
        <color auto="1"/>
      </left>
      <right/>
      <top style="dashed">
        <color auto="1"/>
      </top>
      <bottom style="thin">
        <color auto="1"/>
      </bottom>
      <diagonal/>
    </border>
    <border>
      <left style="thin">
        <color auto="1"/>
      </left>
      <right style="thin">
        <color auto="1"/>
      </right>
      <top style="dashed">
        <color auto="1"/>
      </top>
      <bottom style="dashed">
        <color auto="1"/>
      </bottom>
      <diagonal/>
    </border>
    <border>
      <left style="thin">
        <color auto="1"/>
      </left>
      <right/>
      <top style="dashed">
        <color auto="1"/>
      </top>
      <bottom style="dashed">
        <color auto="1"/>
      </bottom>
      <diagonal/>
    </border>
    <border>
      <left style="thin">
        <color auto="1"/>
      </left>
      <right style="thin">
        <color auto="1"/>
      </right>
      <top style="thin">
        <color auto="1"/>
      </top>
      <bottom/>
      <diagonal/>
    </border>
    <border>
      <left style="dashed">
        <color auto="1"/>
      </left>
      <right style="thin">
        <color auto="1"/>
      </right>
      <top/>
      <bottom/>
      <diagonal/>
    </border>
    <border>
      <left style="dashed">
        <color auto="1"/>
      </left>
      <right style="thin">
        <color auto="1"/>
      </right>
      <top/>
      <bottom style="dashed">
        <color auto="1"/>
      </bottom>
      <diagonal/>
    </border>
    <border>
      <left style="dashed">
        <color auto="1"/>
      </left>
      <right style="thin">
        <color auto="1"/>
      </right>
      <top style="dashed">
        <color auto="1"/>
      </top>
      <bottom style="dashed">
        <color auto="1"/>
      </bottom>
      <diagonal/>
    </border>
    <border>
      <left style="thin">
        <color auto="1"/>
      </left>
      <right style="dashed">
        <color auto="1"/>
      </right>
      <top style="dashed">
        <color auto="1"/>
      </top>
      <bottom style="thin">
        <color auto="1"/>
      </bottom>
      <diagonal/>
    </border>
    <border>
      <left style="dashed">
        <color auto="1"/>
      </left>
      <right style="dashed">
        <color auto="1"/>
      </right>
      <top style="dashed">
        <color auto="1"/>
      </top>
      <bottom style="thin">
        <color auto="1"/>
      </bottom>
      <diagonal/>
    </border>
    <border>
      <left style="dashed">
        <color auto="1"/>
      </left>
      <right style="thin">
        <color auto="1"/>
      </right>
      <top style="dashed">
        <color auto="1"/>
      </top>
      <bottom style="thin">
        <color auto="1"/>
      </bottom>
      <diagonal/>
    </border>
    <border>
      <left/>
      <right style="dashed">
        <color auto="1"/>
      </right>
      <top style="thin">
        <color auto="1"/>
      </top>
      <bottom/>
      <diagonal/>
    </border>
    <border>
      <left style="dashed">
        <color auto="1"/>
      </left>
      <right style="dashed">
        <color auto="1"/>
      </right>
      <top style="thin">
        <color auto="1"/>
      </top>
      <bottom/>
      <diagonal/>
    </border>
    <border>
      <left style="dashed">
        <color auto="1"/>
      </left>
      <right style="thin">
        <color auto="1"/>
      </right>
      <top style="thin">
        <color auto="1"/>
      </top>
      <bottom/>
      <diagonal/>
    </border>
    <border>
      <left/>
      <right style="thin">
        <color auto="1"/>
      </right>
      <top style="dashed">
        <color auto="1"/>
      </top>
      <bottom style="dashed">
        <color auto="1"/>
      </bottom>
      <diagonal/>
    </border>
    <border>
      <left style="thick">
        <color theme="0"/>
      </left>
      <right/>
      <top style="dashed">
        <color auto="1"/>
      </top>
      <bottom style="dashed">
        <color auto="1"/>
      </bottom>
      <diagonal/>
    </border>
    <border>
      <left/>
      <right style="thick">
        <color theme="0"/>
      </right>
      <top style="dashed">
        <color auto="1"/>
      </top>
      <bottom style="dashed">
        <color auto="1"/>
      </bottom>
      <diagonal/>
    </border>
  </borders>
  <cellStyleXfs count="12">
    <xf numFmtId="0" fontId="0" fillId="0" borderId="0"/>
    <xf numFmtId="164" fontId="2" fillId="0" borderId="0" applyFont="0" applyFill="0" applyBorder="0" applyAlignment="0" applyProtection="0"/>
    <xf numFmtId="9" fontId="2" fillId="0" borderId="0" applyFont="0" applyFill="0" applyBorder="0" applyAlignment="0" applyProtection="0"/>
    <xf numFmtId="0" fontId="7" fillId="0" borderId="0"/>
    <xf numFmtId="0" fontId="8" fillId="0" borderId="0"/>
    <xf numFmtId="166" fontId="8" fillId="0" borderId="0" applyFont="0" applyFill="0" applyBorder="0" applyAlignment="0" applyProtection="0"/>
    <xf numFmtId="9" fontId="8" fillId="0" borderId="0" applyFont="0" applyFill="0" applyBorder="0" applyAlignment="0" applyProtection="0"/>
    <xf numFmtId="166" fontId="8" fillId="0" borderId="0" applyFont="0" applyFill="0" applyBorder="0" applyAlignment="0" applyProtection="0"/>
    <xf numFmtId="0" fontId="16" fillId="0" borderId="0" applyNumberFormat="0" applyFill="0" applyBorder="0" applyAlignment="0" applyProtection="0"/>
    <xf numFmtId="0" fontId="17" fillId="0" borderId="0"/>
    <xf numFmtId="43" fontId="17" fillId="0" borderId="0" applyFont="0" applyFill="0" applyBorder="0" applyAlignment="0" applyProtection="0"/>
    <xf numFmtId="0" fontId="43" fillId="0" borderId="0"/>
  </cellStyleXfs>
  <cellXfs count="302">
    <xf numFmtId="0" fontId="0" fillId="0" borderId="0" xfId="0"/>
    <xf numFmtId="0" fontId="8" fillId="0" borderId="0" xfId="4"/>
    <xf numFmtId="0" fontId="8" fillId="0" borderId="9" xfId="4" applyBorder="1"/>
    <xf numFmtId="0" fontId="8" fillId="0" borderId="8" xfId="4" applyBorder="1"/>
    <xf numFmtId="0" fontId="9" fillId="0" borderId="0" xfId="4" applyFont="1"/>
    <xf numFmtId="0" fontId="11" fillId="0" borderId="9" xfId="4" applyFont="1" applyBorder="1"/>
    <xf numFmtId="0" fontId="11" fillId="0" borderId="9" xfId="4" applyFont="1" applyBorder="1" applyAlignment="1">
      <alignment horizontal="left"/>
    </xf>
    <xf numFmtId="0" fontId="11" fillId="0" borderId="0" xfId="4" applyFont="1"/>
    <xf numFmtId="0" fontId="11" fillId="0" borderId="0" xfId="4" applyFont="1" applyAlignment="1">
      <alignment horizontal="left"/>
    </xf>
    <xf numFmtId="0" fontId="11" fillId="0" borderId="5" xfId="4" applyFont="1" applyBorder="1"/>
    <xf numFmtId="0" fontId="10" fillId="0" borderId="5" xfId="4" applyFont="1" applyBorder="1" applyAlignment="1">
      <alignment horizontal="left"/>
    </xf>
    <xf numFmtId="0" fontId="10" fillId="0" borderId="0" xfId="4" applyFont="1"/>
    <xf numFmtId="0" fontId="10" fillId="0" borderId="0" xfId="4" applyFont="1" applyAlignment="1">
      <alignment horizontal="right" indent="5"/>
    </xf>
    <xf numFmtId="0" fontId="10" fillId="0" borderId="0" xfId="4" applyFont="1" applyAlignment="1">
      <alignment horizontal="center"/>
    </xf>
    <xf numFmtId="3" fontId="10" fillId="0" borderId="0" xfId="4" applyNumberFormat="1" applyFont="1" applyAlignment="1">
      <alignment horizontal="right" indent="4"/>
    </xf>
    <xf numFmtId="3" fontId="10" fillId="0" borderId="0" xfId="4" applyNumberFormat="1" applyFont="1" applyAlignment="1">
      <alignment horizontal="right" indent="3"/>
    </xf>
    <xf numFmtId="0" fontId="8" fillId="0" borderId="0" xfId="4" applyAlignment="1">
      <alignment horizontal="right" indent="3"/>
    </xf>
    <xf numFmtId="0" fontId="10" fillId="0" borderId="5" xfId="4" applyFont="1" applyBorder="1"/>
    <xf numFmtId="0" fontId="10" fillId="0" borderId="5" xfId="4" applyFont="1" applyBorder="1" applyAlignment="1">
      <alignment horizontal="right" indent="5"/>
    </xf>
    <xf numFmtId="0" fontId="10" fillId="0" borderId="5" xfId="4" applyFont="1" applyBorder="1" applyAlignment="1">
      <alignment horizontal="center"/>
    </xf>
    <xf numFmtId="3" fontId="10" fillId="0" borderId="5" xfId="4" applyNumberFormat="1" applyFont="1" applyBorder="1" applyAlignment="1">
      <alignment horizontal="right" indent="4"/>
    </xf>
    <xf numFmtId="3" fontId="10" fillId="0" borderId="5" xfId="4" applyNumberFormat="1" applyFont="1" applyBorder="1" applyAlignment="1">
      <alignment horizontal="right" indent="3"/>
    </xf>
    <xf numFmtId="0" fontId="8" fillId="0" borderId="5" xfId="4" applyBorder="1" applyAlignment="1">
      <alignment horizontal="right" indent="3"/>
    </xf>
    <xf numFmtId="0" fontId="12" fillId="0" borderId="10" xfId="4" applyFont="1" applyBorder="1"/>
    <xf numFmtId="0" fontId="12" fillId="0" borderId="9" xfId="4" applyFont="1" applyBorder="1"/>
    <xf numFmtId="0" fontId="12" fillId="0" borderId="9" xfId="4" applyFont="1" applyBorder="1" applyAlignment="1">
      <alignment horizontal="left"/>
    </xf>
    <xf numFmtId="0" fontId="8" fillId="0" borderId="11" xfId="4" applyBorder="1"/>
    <xf numFmtId="0" fontId="12" fillId="0" borderId="2" xfId="4" quotePrefix="1" applyFont="1" applyBorder="1"/>
    <xf numFmtId="0" fontId="12" fillId="0" borderId="0" xfId="4" quotePrefix="1" applyFont="1"/>
    <xf numFmtId="0" fontId="12" fillId="0" borderId="0" xfId="4" applyFont="1" applyAlignment="1">
      <alignment horizontal="left"/>
    </xf>
    <xf numFmtId="0" fontId="8" fillId="0" borderId="12" xfId="4" applyBorder="1"/>
    <xf numFmtId="0" fontId="12" fillId="0" borderId="13" xfId="4" quotePrefix="1" applyFont="1" applyBorder="1"/>
    <xf numFmtId="0" fontId="12" fillId="0" borderId="5" xfId="4" quotePrefix="1" applyFont="1" applyBorder="1"/>
    <xf numFmtId="0" fontId="12" fillId="0" borderId="5" xfId="4" applyFont="1" applyBorder="1" applyAlignment="1">
      <alignment horizontal="left"/>
    </xf>
    <xf numFmtId="0" fontId="8" fillId="0" borderId="5" xfId="4" applyBorder="1"/>
    <xf numFmtId="0" fontId="8" fillId="0" borderId="4" xfId="4" applyBorder="1"/>
    <xf numFmtId="0" fontId="12" fillId="0" borderId="0" xfId="4" applyFont="1"/>
    <xf numFmtId="0" fontId="12" fillId="0" borderId="14" xfId="4" applyFont="1" applyBorder="1"/>
    <xf numFmtId="0" fontId="12" fillId="0" borderId="8" xfId="4" applyFont="1" applyBorder="1"/>
    <xf numFmtId="0" fontId="12" fillId="0" borderId="8" xfId="4" applyFont="1" applyBorder="1" applyAlignment="1">
      <alignment horizontal="left"/>
    </xf>
    <xf numFmtId="0" fontId="8" fillId="0" borderId="6" xfId="4" applyBorder="1"/>
    <xf numFmtId="0" fontId="17" fillId="0" borderId="0" xfId="9"/>
    <xf numFmtId="168" fontId="0" fillId="0" borderId="0" xfId="10" applyNumberFormat="1" applyFont="1"/>
    <xf numFmtId="0" fontId="17" fillId="0" borderId="0" xfId="9" quotePrefix="1"/>
    <xf numFmtId="0" fontId="10" fillId="9" borderId="0" xfId="4" applyFont="1" applyFill="1" applyAlignment="1">
      <alignment horizontal="center"/>
    </xf>
    <xf numFmtId="0" fontId="10" fillId="9" borderId="5" xfId="4" applyFont="1" applyFill="1" applyBorder="1" applyAlignment="1">
      <alignment horizontal="center"/>
    </xf>
    <xf numFmtId="0" fontId="21" fillId="0" borderId="0" xfId="0" applyFont="1"/>
    <xf numFmtId="0" fontId="22" fillId="0" borderId="0" xfId="4" applyFont="1"/>
    <xf numFmtId="0" fontId="22" fillId="0" borderId="7" xfId="4" applyFont="1" applyBorder="1"/>
    <xf numFmtId="0" fontId="23" fillId="7" borderId="0" xfId="0" applyFont="1" applyFill="1"/>
    <xf numFmtId="0" fontId="23" fillId="0" borderId="0" xfId="0" applyFont="1"/>
    <xf numFmtId="0" fontId="24" fillId="0" borderId="0" xfId="0" applyFont="1"/>
    <xf numFmtId="0" fontId="24" fillId="7" borderId="0" xfId="0" applyFont="1" applyFill="1"/>
    <xf numFmtId="0" fontId="26" fillId="0" borderId="0" xfId="0" applyFont="1"/>
    <xf numFmtId="0" fontId="27" fillId="0" borderId="0" xfId="0" applyFont="1"/>
    <xf numFmtId="0" fontId="28" fillId="0" borderId="0" xfId="0" applyFont="1" applyAlignment="1">
      <alignment horizontal="left" vertical="center" readingOrder="1"/>
    </xf>
    <xf numFmtId="0" fontId="29" fillId="0" borderId="0" xfId="0" applyFont="1" applyAlignment="1">
      <alignment horizontal="left" vertical="center" readingOrder="1"/>
    </xf>
    <xf numFmtId="0" fontId="30" fillId="0" borderId="0" xfId="0" applyFont="1" applyAlignment="1">
      <alignment horizontal="left" vertical="center" readingOrder="1"/>
    </xf>
    <xf numFmtId="0" fontId="29" fillId="0" borderId="0" xfId="0" quotePrefix="1" applyFont="1" applyAlignment="1">
      <alignment horizontal="left" vertical="center" readingOrder="1"/>
    </xf>
    <xf numFmtId="165" fontId="23" fillId="0" borderId="0" xfId="1" applyNumberFormat="1" applyFont="1"/>
    <xf numFmtId="0" fontId="32" fillId="0" borderId="0" xfId="0" applyFont="1"/>
    <xf numFmtId="165" fontId="23" fillId="0" borderId="0" xfId="1" applyNumberFormat="1" applyFont="1" applyAlignment="1">
      <alignment horizontal="center"/>
    </xf>
    <xf numFmtId="165" fontId="23" fillId="6" borderId="18" xfId="1" applyNumberFormat="1" applyFont="1" applyFill="1" applyBorder="1" applyProtection="1"/>
    <xf numFmtId="165" fontId="23" fillId="3" borderId="18" xfId="1" applyNumberFormat="1" applyFont="1" applyFill="1" applyBorder="1" applyProtection="1">
      <protection locked="0"/>
    </xf>
    <xf numFmtId="0" fontId="34" fillId="6" borderId="15" xfId="0" applyFont="1" applyFill="1" applyBorder="1" applyAlignment="1">
      <alignment vertical="center" wrapText="1"/>
    </xf>
    <xf numFmtId="0" fontId="34" fillId="6" borderId="15" xfId="0" applyFont="1" applyFill="1" applyBorder="1" applyAlignment="1">
      <alignment horizontal="right" vertical="center" wrapText="1"/>
    </xf>
    <xf numFmtId="0" fontId="33" fillId="0" borderId="0" xfId="0" applyFont="1" applyAlignment="1">
      <alignment vertical="center" wrapText="1"/>
    </xf>
    <xf numFmtId="0" fontId="23" fillId="3" borderId="15" xfId="0" applyFont="1" applyFill="1" applyBorder="1" applyProtection="1">
      <protection locked="0"/>
    </xf>
    <xf numFmtId="0" fontId="23" fillId="5" borderId="15" xfId="0" applyFont="1" applyFill="1" applyBorder="1" applyProtection="1">
      <protection locked="0"/>
    </xf>
    <xf numFmtId="9" fontId="23" fillId="3" borderId="15" xfId="0" applyNumberFormat="1" applyFont="1" applyFill="1" applyBorder="1" applyProtection="1">
      <protection locked="0"/>
    </xf>
    <xf numFmtId="167" fontId="23" fillId="6" borderId="15" xfId="1" applyNumberFormat="1" applyFont="1" applyFill="1" applyBorder="1" applyProtection="1"/>
    <xf numFmtId="167" fontId="23" fillId="2" borderId="15" xfId="1" applyNumberFormat="1" applyFont="1" applyFill="1" applyBorder="1"/>
    <xf numFmtId="0" fontId="23" fillId="3" borderId="16" xfId="0" applyFont="1" applyFill="1" applyBorder="1" applyProtection="1">
      <protection locked="0"/>
    </xf>
    <xf numFmtId="0" fontId="33" fillId="0" borderId="0" xfId="0" applyFont="1"/>
    <xf numFmtId="0" fontId="23" fillId="6" borderId="0" xfId="0" applyFont="1" applyFill="1"/>
    <xf numFmtId="0" fontId="26" fillId="6" borderId="0" xfId="0" applyFont="1" applyFill="1"/>
    <xf numFmtId="0" fontId="23" fillId="0" borderId="0" xfId="0" applyFont="1" applyAlignment="1">
      <alignment vertical="center" readingOrder="1"/>
    </xf>
    <xf numFmtId="0" fontId="23" fillId="0" borderId="0" xfId="0" applyFont="1" applyAlignment="1">
      <alignment horizontal="left" vertical="center" readingOrder="1"/>
    </xf>
    <xf numFmtId="167" fontId="23" fillId="3" borderId="15" xfId="1" applyNumberFormat="1" applyFont="1" applyFill="1" applyBorder="1" applyProtection="1">
      <protection locked="0"/>
    </xf>
    <xf numFmtId="0" fontId="36" fillId="0" borderId="0" xfId="0" applyFont="1" applyAlignment="1">
      <alignment horizontal="left" vertical="center" readingOrder="1"/>
    </xf>
    <xf numFmtId="0" fontId="23" fillId="0" borderId="0" xfId="0" quotePrefix="1" applyFont="1"/>
    <xf numFmtId="0" fontId="25" fillId="0" borderId="0" xfId="8" applyFont="1" applyFill="1" applyBorder="1" applyAlignment="1">
      <alignment horizontal="left"/>
    </xf>
    <xf numFmtId="0" fontId="33" fillId="3" borderId="1" xfId="0" applyFont="1" applyFill="1" applyBorder="1" applyProtection="1">
      <protection locked="0"/>
    </xf>
    <xf numFmtId="165" fontId="33" fillId="3" borderId="1" xfId="1" applyNumberFormat="1" applyFont="1" applyFill="1" applyBorder="1" applyProtection="1">
      <protection locked="0"/>
    </xf>
    <xf numFmtId="0" fontId="32" fillId="0" borderId="0" xfId="4" applyFont="1"/>
    <xf numFmtId="0" fontId="23" fillId="0" borderId="0" xfId="4" applyFont="1"/>
    <xf numFmtId="0" fontId="37" fillId="0" borderId="0" xfId="4" applyFont="1"/>
    <xf numFmtId="0" fontId="38" fillId="0" borderId="0" xfId="0" applyFont="1" applyAlignment="1">
      <alignment horizontal="left" vertical="center" readingOrder="1"/>
    </xf>
    <xf numFmtId="0" fontId="31" fillId="0" borderId="0" xfId="0" applyFont="1"/>
    <xf numFmtId="0" fontId="30" fillId="0" borderId="0" xfId="0" applyFont="1" applyAlignment="1">
      <alignment readingOrder="1"/>
    </xf>
    <xf numFmtId="0" fontId="29" fillId="0" borderId="0" xfId="0" applyFont="1" applyAlignment="1">
      <alignment horizontal="left" readingOrder="1"/>
    </xf>
    <xf numFmtId="0" fontId="0" fillId="0" borderId="0" xfId="0" applyAlignment="1">
      <alignment vertical="center"/>
    </xf>
    <xf numFmtId="0" fontId="23" fillId="3" borderId="17" xfId="0" applyFont="1" applyFill="1" applyBorder="1"/>
    <xf numFmtId="165" fontId="23" fillId="8" borderId="18" xfId="1" applyNumberFormat="1" applyFont="1" applyFill="1" applyBorder="1" applyProtection="1">
      <protection locked="0"/>
    </xf>
    <xf numFmtId="0" fontId="23" fillId="8" borderId="17" xfId="0" applyFont="1" applyFill="1" applyBorder="1"/>
    <xf numFmtId="0" fontId="23" fillId="8" borderId="0" xfId="0" applyFont="1" applyFill="1"/>
    <xf numFmtId="165" fontId="33" fillId="2" borderId="1" xfId="1" applyNumberFormat="1" applyFont="1" applyFill="1" applyBorder="1" applyProtection="1"/>
    <xf numFmtId="0" fontId="34" fillId="10" borderId="1" xfId="0" applyFont="1" applyFill="1" applyBorder="1"/>
    <xf numFmtId="165" fontId="34" fillId="10" borderId="1" xfId="1" applyNumberFormat="1" applyFont="1" applyFill="1" applyBorder="1" applyProtection="1"/>
    <xf numFmtId="0" fontId="33" fillId="8" borderId="1" xfId="0" applyFont="1" applyFill="1" applyBorder="1" applyProtection="1">
      <protection locked="0"/>
    </xf>
    <xf numFmtId="165" fontId="33" fillId="8" borderId="1" xfId="1" applyNumberFormat="1" applyFont="1" applyFill="1" applyBorder="1" applyProtection="1">
      <protection locked="0"/>
    </xf>
    <xf numFmtId="0" fontId="34" fillId="11" borderId="1" xfId="0" applyFont="1" applyFill="1" applyBorder="1"/>
    <xf numFmtId="165" fontId="34" fillId="11" borderId="1" xfId="1" applyNumberFormat="1" applyFont="1" applyFill="1" applyBorder="1" applyProtection="1"/>
    <xf numFmtId="0" fontId="42" fillId="0" borderId="9" xfId="4" applyFont="1" applyBorder="1"/>
    <xf numFmtId="0" fontId="42" fillId="0" borderId="9" xfId="4" applyFont="1" applyBorder="1" applyAlignment="1">
      <alignment horizontal="left"/>
    </xf>
    <xf numFmtId="0" fontId="42" fillId="0" borderId="0" xfId="4" applyFont="1" applyAlignment="1">
      <alignment horizontal="left"/>
    </xf>
    <xf numFmtId="0" fontId="42" fillId="0" borderId="0" xfId="4" applyFont="1"/>
    <xf numFmtId="0" fontId="42" fillId="0" borderId="5" xfId="4" applyFont="1" applyBorder="1"/>
    <xf numFmtId="0" fontId="27" fillId="0" borderId="5" xfId="4" applyFont="1" applyBorder="1" applyAlignment="1">
      <alignment horizontal="left"/>
    </xf>
    <xf numFmtId="0" fontId="27" fillId="0" borderId="0" xfId="4" applyFont="1" applyAlignment="1">
      <alignment horizontal="left"/>
    </xf>
    <xf numFmtId="0" fontId="27" fillId="0" borderId="0" xfId="4" applyFont="1"/>
    <xf numFmtId="3" fontId="27" fillId="0" borderId="0" xfId="4" applyNumberFormat="1" applyFont="1" applyAlignment="1">
      <alignment horizontal="right" indent="4"/>
    </xf>
    <xf numFmtId="9" fontId="27" fillId="0" borderId="0" xfId="2" applyFont="1" applyBorder="1"/>
    <xf numFmtId="169" fontId="23" fillId="0" borderId="0" xfId="1" applyNumberFormat="1" applyFont="1"/>
    <xf numFmtId="3" fontId="27" fillId="8" borderId="0" xfId="4" applyNumberFormat="1" applyFont="1" applyFill="1" applyAlignment="1">
      <alignment horizontal="right" indent="4"/>
    </xf>
    <xf numFmtId="9" fontId="27" fillId="0" borderId="0" xfId="2" applyFont="1" applyAlignment="1">
      <alignment horizontal="right" indent="4"/>
    </xf>
    <xf numFmtId="3" fontId="23" fillId="0" borderId="19" xfId="11" applyNumberFormat="1" applyFont="1" applyBorder="1" applyAlignment="1">
      <alignment horizontal="right" vertical="top"/>
    </xf>
    <xf numFmtId="170" fontId="27" fillId="0" borderId="0" xfId="2" applyNumberFormat="1" applyFont="1" applyAlignment="1">
      <alignment horizontal="right" indent="4"/>
    </xf>
    <xf numFmtId="0" fontId="27" fillId="0" borderId="5" xfId="4" applyFont="1" applyBorder="1"/>
    <xf numFmtId="3" fontId="27" fillId="0" borderId="5" xfId="4" applyNumberFormat="1" applyFont="1" applyBorder="1" applyAlignment="1">
      <alignment horizontal="right" indent="4"/>
    </xf>
    <xf numFmtId="0" fontId="23" fillId="0" borderId="0" xfId="4" applyFont="1" applyAlignment="1">
      <alignment horizontal="right" indent="3"/>
    </xf>
    <xf numFmtId="3" fontId="23" fillId="12" borderId="19" xfId="11" applyNumberFormat="1" applyFont="1" applyFill="1" applyBorder="1" applyAlignment="1">
      <alignment horizontal="right" vertical="top"/>
    </xf>
    <xf numFmtId="0" fontId="45" fillId="2" borderId="3" xfId="0" applyFont="1" applyFill="1" applyBorder="1" applyAlignment="1">
      <alignment vertical="center"/>
    </xf>
    <xf numFmtId="0" fontId="20" fillId="0" borderId="0" xfId="0" applyFont="1"/>
    <xf numFmtId="165" fontId="20" fillId="0" borderId="0" xfId="1" applyNumberFormat="1" applyFont="1"/>
    <xf numFmtId="0" fontId="17" fillId="0" borderId="0" xfId="0" applyFont="1"/>
    <xf numFmtId="0" fontId="20" fillId="3" borderId="0" xfId="0" applyFont="1" applyFill="1" applyAlignment="1">
      <alignment vertical="center"/>
    </xf>
    <xf numFmtId="165" fontId="20" fillId="3" borderId="0" xfId="1" applyNumberFormat="1" applyFont="1" applyFill="1"/>
    <xf numFmtId="0" fontId="20" fillId="8" borderId="0" xfId="0" applyFont="1" applyFill="1" applyAlignment="1">
      <alignment vertical="center"/>
    </xf>
    <xf numFmtId="165" fontId="20" fillId="8" borderId="0" xfId="1" applyNumberFormat="1" applyFont="1" applyFill="1"/>
    <xf numFmtId="0" fontId="20" fillId="0" borderId="0" xfId="0" quotePrefix="1" applyFont="1"/>
    <xf numFmtId="0" fontId="17" fillId="0" borderId="0" xfId="0" applyFont="1" applyAlignment="1">
      <alignment horizontal="center" textRotation="90"/>
    </xf>
    <xf numFmtId="165" fontId="20" fillId="0" borderId="0" xfId="1" applyNumberFormat="1" applyFont="1" applyAlignment="1">
      <alignment horizontal="center"/>
    </xf>
    <xf numFmtId="0" fontId="47" fillId="0" borderId="0" xfId="0" applyFont="1" applyAlignment="1">
      <alignment vertical="center"/>
    </xf>
    <xf numFmtId="0" fontId="49" fillId="0" borderId="0" xfId="0" applyFont="1"/>
    <xf numFmtId="0" fontId="48" fillId="0" borderId="0" xfId="0" applyFont="1"/>
    <xf numFmtId="0" fontId="48" fillId="2" borderId="0" xfId="0" applyFont="1" applyFill="1"/>
    <xf numFmtId="165" fontId="48" fillId="2" borderId="0" xfId="1" applyNumberFormat="1" applyFont="1" applyFill="1" applyBorder="1"/>
    <xf numFmtId="9" fontId="48" fillId="2" borderId="0" xfId="2" applyFont="1" applyFill="1" applyBorder="1" applyAlignment="1">
      <alignment horizontal="center"/>
    </xf>
    <xf numFmtId="0" fontId="51" fillId="2" borderId="0" xfId="0" applyFont="1" applyFill="1"/>
    <xf numFmtId="0" fontId="50" fillId="2" borderId="0" xfId="0" applyFont="1" applyFill="1"/>
    <xf numFmtId="0" fontId="52" fillId="2" borderId="0" xfId="0" applyFont="1" applyFill="1"/>
    <xf numFmtId="165" fontId="47" fillId="2" borderId="0" xfId="1" applyNumberFormat="1" applyFont="1" applyFill="1" applyBorder="1"/>
    <xf numFmtId="9" fontId="47" fillId="2" borderId="0" xfId="2" applyFont="1" applyFill="1" applyBorder="1" applyAlignment="1">
      <alignment horizontal="center"/>
    </xf>
    <xf numFmtId="0" fontId="17" fillId="2" borderId="0" xfId="0" applyFont="1" applyFill="1"/>
    <xf numFmtId="0" fontId="53" fillId="2" borderId="0" xfId="0" applyFont="1" applyFill="1"/>
    <xf numFmtId="0" fontId="47" fillId="0" borderId="0" xfId="0" applyFont="1"/>
    <xf numFmtId="165" fontId="20" fillId="0" borderId="0" xfId="1" applyNumberFormat="1" applyFont="1" applyBorder="1"/>
    <xf numFmtId="165" fontId="20" fillId="0" borderId="0" xfId="1" applyNumberFormat="1" applyFont="1" applyBorder="1" applyAlignment="1">
      <alignment horizontal="center"/>
    </xf>
    <xf numFmtId="0" fontId="53" fillId="0" borderId="0" xfId="0" applyFont="1"/>
    <xf numFmtId="0" fontId="54" fillId="4" borderId="0" xfId="0" applyFont="1" applyFill="1"/>
    <xf numFmtId="165" fontId="54" fillId="4" borderId="0" xfId="1" applyNumberFormat="1" applyFont="1" applyFill="1" applyBorder="1"/>
    <xf numFmtId="9" fontId="54" fillId="4" borderId="0" xfId="2" applyFont="1" applyFill="1" applyBorder="1" applyAlignment="1">
      <alignment horizontal="center"/>
    </xf>
    <xf numFmtId="0" fontId="55" fillId="0" borderId="0" xfId="0" applyFont="1"/>
    <xf numFmtId="0" fontId="54" fillId="2" borderId="0" xfId="0" applyFont="1" applyFill="1"/>
    <xf numFmtId="0" fontId="54" fillId="0" borderId="0" xfId="0" applyFont="1"/>
    <xf numFmtId="165" fontId="20" fillId="2" borderId="0" xfId="1" applyNumberFormat="1" applyFont="1" applyFill="1" applyBorder="1"/>
    <xf numFmtId="9" fontId="20" fillId="2" borderId="0" xfId="2" applyFont="1" applyFill="1" applyBorder="1" applyAlignment="1">
      <alignment horizontal="center"/>
    </xf>
    <xf numFmtId="165" fontId="20" fillId="0" borderId="0" xfId="1" applyNumberFormat="1" applyFont="1" applyFill="1"/>
    <xf numFmtId="9" fontId="20" fillId="0" borderId="0" xfId="2" applyFont="1" applyFill="1" applyAlignment="1">
      <alignment horizontal="center"/>
    </xf>
    <xf numFmtId="9" fontId="52" fillId="2" borderId="0" xfId="2" applyFont="1" applyFill="1" applyBorder="1" applyAlignment="1">
      <alignment horizontal="center"/>
    </xf>
    <xf numFmtId="165" fontId="48" fillId="13" borderId="0" xfId="1" applyNumberFormat="1" applyFont="1" applyFill="1" applyBorder="1" applyAlignment="1">
      <alignment vertical="center"/>
    </xf>
    <xf numFmtId="9" fontId="45" fillId="13" borderId="0" xfId="2" applyFont="1" applyFill="1" applyBorder="1" applyAlignment="1">
      <alignment horizontal="center" vertical="center"/>
    </xf>
    <xf numFmtId="0" fontId="48" fillId="4" borderId="0" xfId="0" applyFont="1" applyFill="1"/>
    <xf numFmtId="165" fontId="20" fillId="4" borderId="0" xfId="1" applyNumberFormat="1" applyFont="1" applyFill="1"/>
    <xf numFmtId="9" fontId="20" fillId="4" borderId="0" xfId="2" applyFont="1" applyFill="1" applyAlignment="1">
      <alignment horizontal="center"/>
    </xf>
    <xf numFmtId="165" fontId="48" fillId="4" borderId="0" xfId="1" applyNumberFormat="1" applyFont="1" applyFill="1"/>
    <xf numFmtId="9" fontId="48" fillId="4" borderId="0" xfId="2" applyFont="1" applyFill="1" applyAlignment="1">
      <alignment horizontal="center"/>
    </xf>
    <xf numFmtId="9" fontId="45" fillId="4" borderId="0" xfId="2" applyFont="1" applyFill="1" applyAlignment="1">
      <alignment horizontal="center"/>
    </xf>
    <xf numFmtId="0" fontId="20" fillId="2" borderId="0" xfId="0" applyFont="1" applyFill="1"/>
    <xf numFmtId="165" fontId="20" fillId="2" borderId="0" xfId="1" applyNumberFormat="1" applyFont="1" applyFill="1"/>
    <xf numFmtId="9" fontId="20" fillId="2" borderId="0" xfId="2" applyFont="1" applyFill="1" applyAlignment="1">
      <alignment horizontal="center"/>
    </xf>
    <xf numFmtId="9" fontId="56" fillId="14" borderId="0" xfId="0" applyNumberFormat="1" applyFont="1" applyFill="1" applyAlignment="1">
      <alignment horizontal="center"/>
    </xf>
    <xf numFmtId="0" fontId="20" fillId="4" borderId="0" xfId="0" applyFont="1" applyFill="1"/>
    <xf numFmtId="9" fontId="17" fillId="4" borderId="0" xfId="2" applyFont="1" applyFill="1" applyAlignment="1">
      <alignment horizontal="center"/>
    </xf>
    <xf numFmtId="165" fontId="48" fillId="2" borderId="0" xfId="1" applyNumberFormat="1" applyFont="1" applyFill="1"/>
    <xf numFmtId="9" fontId="45" fillId="2" borderId="0" xfId="2" applyFont="1" applyFill="1" applyAlignment="1">
      <alignment horizontal="center"/>
    </xf>
    <xf numFmtId="165" fontId="49" fillId="0" borderId="0" xfId="1" applyNumberFormat="1" applyFont="1"/>
    <xf numFmtId="0" fontId="46" fillId="0" borderId="0" xfId="0" applyFont="1"/>
    <xf numFmtId="0" fontId="45" fillId="2" borderId="3" xfId="0" applyFont="1" applyFill="1" applyBorder="1" applyAlignment="1">
      <alignment horizontal="right" vertical="center"/>
    </xf>
    <xf numFmtId="0" fontId="26" fillId="0" borderId="1" xfId="0" applyFont="1" applyBorder="1" applyAlignment="1">
      <alignment horizontal="left"/>
    </xf>
    <xf numFmtId="0" fontId="26" fillId="0" borderId="1" xfId="0" applyFont="1" applyBorder="1"/>
    <xf numFmtId="0" fontId="57" fillId="0" borderId="0" xfId="4" applyFont="1"/>
    <xf numFmtId="0" fontId="58" fillId="0" borderId="9" xfId="4" applyFont="1" applyBorder="1"/>
    <xf numFmtId="0" fontId="58" fillId="0" borderId="0" xfId="4" applyFont="1" applyAlignment="1">
      <alignment horizontal="center"/>
    </xf>
    <xf numFmtId="0" fontId="52" fillId="0" borderId="0" xfId="4" applyFont="1" applyAlignment="1">
      <alignment horizontal="center"/>
    </xf>
    <xf numFmtId="0" fontId="58" fillId="0" borderId="5" xfId="4" applyFont="1" applyBorder="1" applyAlignment="1">
      <alignment horizontal="center"/>
    </xf>
    <xf numFmtId="0" fontId="20" fillId="0" borderId="0" xfId="4" applyFont="1"/>
    <xf numFmtId="0" fontId="19" fillId="0" borderId="0" xfId="4" applyFont="1"/>
    <xf numFmtId="0" fontId="19" fillId="0" borderId="0" xfId="4" applyFont="1" applyAlignment="1">
      <alignment horizontal="right" indent="4"/>
    </xf>
    <xf numFmtId="3" fontId="19" fillId="0" borderId="0" xfId="4" applyNumberFormat="1" applyFont="1" applyAlignment="1">
      <alignment horizontal="right" indent="4"/>
    </xf>
    <xf numFmtId="0" fontId="17" fillId="0" borderId="0" xfId="4" applyFont="1"/>
    <xf numFmtId="9" fontId="19" fillId="0" borderId="0" xfId="2" applyFont="1" applyBorder="1" applyAlignment="1">
      <alignment horizontal="center"/>
    </xf>
    <xf numFmtId="170" fontId="19" fillId="0" borderId="0" xfId="2" applyNumberFormat="1" applyFont="1" applyBorder="1" applyAlignment="1">
      <alignment horizontal="center"/>
    </xf>
    <xf numFmtId="0" fontId="10" fillId="0" borderId="0" xfId="4" applyFont="1" applyAlignment="1">
      <alignment horizontal="right" indent="4"/>
    </xf>
    <xf numFmtId="0" fontId="48" fillId="2" borderId="15" xfId="0" applyFont="1" applyFill="1" applyBorder="1"/>
    <xf numFmtId="0" fontId="48" fillId="2" borderId="16" xfId="0" applyFont="1" applyFill="1" applyBorder="1"/>
    <xf numFmtId="9" fontId="48" fillId="2" borderId="15" xfId="0" applyNumberFormat="1" applyFont="1" applyFill="1" applyBorder="1"/>
    <xf numFmtId="167" fontId="48" fillId="2" borderId="15" xfId="1" applyNumberFormat="1" applyFont="1" applyFill="1" applyBorder="1"/>
    <xf numFmtId="0" fontId="59" fillId="0" borderId="0" xfId="8" applyFont="1"/>
    <xf numFmtId="0" fontId="53" fillId="6" borderId="15" xfId="0" applyFont="1" applyFill="1" applyBorder="1" applyAlignment="1">
      <alignment vertical="center" wrapText="1"/>
    </xf>
    <xf numFmtId="0" fontId="53" fillId="6" borderId="15" xfId="0" applyFont="1" applyFill="1" applyBorder="1" applyAlignment="1">
      <alignment horizontal="right" vertical="center" wrapText="1"/>
    </xf>
    <xf numFmtId="0" fontId="46" fillId="0" borderId="0" xfId="0" applyFont="1" applyAlignment="1">
      <alignment vertical="center" wrapText="1"/>
    </xf>
    <xf numFmtId="0" fontId="20" fillId="3" borderId="15" xfId="0" applyFont="1" applyFill="1" applyBorder="1" applyProtection="1">
      <protection locked="0"/>
    </xf>
    <xf numFmtId="0" fontId="46" fillId="5" borderId="15" xfId="0" applyFont="1" applyFill="1" applyBorder="1" applyProtection="1">
      <protection locked="0"/>
    </xf>
    <xf numFmtId="9" fontId="20" fillId="3" borderId="15" xfId="0" applyNumberFormat="1" applyFont="1" applyFill="1" applyBorder="1" applyProtection="1">
      <protection locked="0"/>
    </xf>
    <xf numFmtId="167" fontId="20" fillId="6" borderId="15" xfId="1" applyNumberFormat="1" applyFont="1" applyFill="1" applyBorder="1" applyProtection="1"/>
    <xf numFmtId="167" fontId="20" fillId="2" borderId="15" xfId="1" applyNumberFormat="1" applyFont="1" applyFill="1" applyBorder="1"/>
    <xf numFmtId="0" fontId="20" fillId="3" borderId="16" xfId="0" applyFont="1" applyFill="1" applyBorder="1" applyProtection="1">
      <protection locked="0"/>
    </xf>
    <xf numFmtId="167" fontId="20" fillId="3" borderId="15" xfId="1" applyNumberFormat="1" applyFont="1" applyFill="1" applyBorder="1" applyProtection="1">
      <protection locked="0"/>
    </xf>
    <xf numFmtId="0" fontId="46" fillId="0" borderId="0" xfId="4" applyFont="1"/>
    <xf numFmtId="0" fontId="20" fillId="5" borderId="15" xfId="0" applyFont="1" applyFill="1" applyBorder="1" applyProtection="1">
      <protection locked="0"/>
    </xf>
    <xf numFmtId="165" fontId="20" fillId="6" borderId="15" xfId="1" applyNumberFormat="1" applyFont="1" applyFill="1" applyBorder="1" applyProtection="1"/>
    <xf numFmtId="3" fontId="8" fillId="0" borderId="0" xfId="4" applyNumberFormat="1"/>
    <xf numFmtId="165" fontId="23" fillId="8" borderId="0" xfId="1" applyNumberFormat="1" applyFont="1" applyFill="1"/>
    <xf numFmtId="0" fontId="32" fillId="8" borderId="0" xfId="0" applyFont="1" applyFill="1"/>
    <xf numFmtId="0" fontId="44" fillId="3" borderId="3" xfId="0" applyFont="1" applyFill="1" applyBorder="1" applyProtection="1">
      <protection locked="0"/>
    </xf>
    <xf numFmtId="14" fontId="44" fillId="3" borderId="3" xfId="0" applyNumberFormat="1" applyFont="1" applyFill="1" applyBorder="1" applyProtection="1">
      <protection locked="0"/>
    </xf>
    <xf numFmtId="165" fontId="60" fillId="0" borderId="0" xfId="1" applyNumberFormat="1" applyFont="1" applyFill="1"/>
    <xf numFmtId="14" fontId="44" fillId="0" borderId="3" xfId="0" applyNumberFormat="1" applyFont="1" applyBorder="1"/>
    <xf numFmtId="2" fontId="44" fillId="3" borderId="3" xfId="0" applyNumberFormat="1" applyFont="1" applyFill="1" applyBorder="1" applyProtection="1">
      <protection locked="0"/>
    </xf>
    <xf numFmtId="2" fontId="44" fillId="0" borderId="3" xfId="0" applyNumberFormat="1" applyFont="1" applyBorder="1"/>
    <xf numFmtId="0" fontId="61" fillId="0" borderId="0" xfId="0" applyFont="1" applyProtection="1">
      <protection locked="0"/>
    </xf>
    <xf numFmtId="0" fontId="62" fillId="0" borderId="0" xfId="0" applyFont="1" applyAlignment="1">
      <alignment vertical="center"/>
    </xf>
    <xf numFmtId="0" fontId="60" fillId="0" borderId="0" xfId="0" applyFont="1"/>
    <xf numFmtId="0" fontId="19" fillId="0" borderId="0" xfId="0" applyFont="1"/>
    <xf numFmtId="165" fontId="48" fillId="4" borderId="17" xfId="1" applyNumberFormat="1" applyFont="1" applyFill="1" applyBorder="1" applyAlignment="1">
      <alignment horizontal="center" vertical="center" wrapText="1"/>
    </xf>
    <xf numFmtId="0" fontId="23" fillId="3" borderId="18" xfId="0" applyFont="1" applyFill="1" applyBorder="1"/>
    <xf numFmtId="165" fontId="48" fillId="10" borderId="28" xfId="1" applyNumberFormat="1" applyFont="1" applyFill="1" applyBorder="1"/>
    <xf numFmtId="165" fontId="48" fillId="11" borderId="28" xfId="1" applyNumberFormat="1" applyFont="1" applyFill="1" applyBorder="1"/>
    <xf numFmtId="9" fontId="48" fillId="11" borderId="6" xfId="2" applyFont="1" applyFill="1" applyBorder="1" applyAlignment="1">
      <alignment horizontal="center"/>
    </xf>
    <xf numFmtId="165" fontId="48" fillId="10" borderId="26" xfId="1" applyNumberFormat="1" applyFont="1" applyFill="1" applyBorder="1"/>
    <xf numFmtId="9" fontId="47" fillId="4" borderId="29" xfId="2" applyFont="1" applyFill="1" applyBorder="1" applyAlignment="1">
      <alignment horizontal="center" vertical="center" wrapText="1"/>
    </xf>
    <xf numFmtId="0" fontId="17" fillId="0" borderId="2" xfId="0" applyFont="1" applyBorder="1" applyAlignment="1">
      <alignment horizontal="center" textRotation="90"/>
    </xf>
    <xf numFmtId="0" fontId="17" fillId="0" borderId="2" xfId="0" applyFont="1" applyBorder="1"/>
    <xf numFmtId="0" fontId="32" fillId="6" borderId="22" xfId="0" applyFont="1" applyFill="1" applyBorder="1"/>
    <xf numFmtId="165" fontId="23" fillId="2" borderId="23" xfId="1" applyNumberFormat="1" applyFont="1" applyFill="1" applyBorder="1"/>
    <xf numFmtId="9" fontId="33" fillId="2" borderId="31" xfId="2" applyFont="1" applyFill="1" applyBorder="1" applyAlignment="1">
      <alignment horizontal="center"/>
    </xf>
    <xf numFmtId="0" fontId="32" fillId="3" borderId="22" xfId="0" applyFont="1" applyFill="1" applyBorder="1" applyProtection="1">
      <protection locked="0"/>
    </xf>
    <xf numFmtId="0" fontId="33" fillId="3" borderId="20" xfId="4" applyFont="1" applyFill="1" applyBorder="1"/>
    <xf numFmtId="0" fontId="23" fillId="2" borderId="21" xfId="0" applyFont="1" applyFill="1" applyBorder="1"/>
    <xf numFmtId="0" fontId="23" fillId="2" borderId="30" xfId="0" applyFont="1" applyFill="1" applyBorder="1"/>
    <xf numFmtId="0" fontId="48" fillId="10" borderId="24" xfId="0" applyFont="1" applyFill="1" applyBorder="1"/>
    <xf numFmtId="165" fontId="48" fillId="10" borderId="25" xfId="1" applyNumberFormat="1" applyFont="1" applyFill="1" applyBorder="1"/>
    <xf numFmtId="9" fontId="48" fillId="10" borderId="32" xfId="2" applyFont="1" applyFill="1" applyBorder="1" applyAlignment="1">
      <alignment horizontal="center"/>
    </xf>
    <xf numFmtId="0" fontId="32" fillId="8" borderId="22" xfId="0" applyFont="1" applyFill="1" applyBorder="1" applyProtection="1">
      <protection locked="0"/>
    </xf>
    <xf numFmtId="0" fontId="33" fillId="8" borderId="20" xfId="4" applyFont="1" applyFill="1" applyBorder="1"/>
    <xf numFmtId="0" fontId="48" fillId="11" borderId="24" xfId="0" applyFont="1" applyFill="1" applyBorder="1"/>
    <xf numFmtId="165" fontId="48" fillId="11" borderId="25" xfId="1" applyNumberFormat="1" applyFont="1" applyFill="1" applyBorder="1"/>
    <xf numFmtId="9" fontId="48" fillId="11" borderId="32" xfId="2" applyFont="1" applyFill="1" applyBorder="1" applyAlignment="1">
      <alignment horizontal="center"/>
    </xf>
    <xf numFmtId="0" fontId="48" fillId="10" borderId="33" xfId="0" applyFont="1" applyFill="1" applyBorder="1"/>
    <xf numFmtId="165" fontId="48" fillId="10" borderId="34" xfId="1" applyNumberFormat="1" applyFont="1" applyFill="1" applyBorder="1"/>
    <xf numFmtId="9" fontId="48" fillId="10" borderId="35" xfId="2" applyFont="1" applyFill="1" applyBorder="1" applyAlignment="1">
      <alignment horizontal="center"/>
    </xf>
    <xf numFmtId="0" fontId="33" fillId="3" borderId="18" xfId="0" applyFont="1" applyFill="1" applyBorder="1" applyProtection="1">
      <protection locked="0"/>
    </xf>
    <xf numFmtId="0" fontId="50" fillId="10" borderId="27" xfId="0" applyFont="1" applyFill="1" applyBorder="1"/>
    <xf numFmtId="0" fontId="33" fillId="8" borderId="18" xfId="0" applyFont="1" applyFill="1" applyBorder="1" applyProtection="1">
      <protection locked="0"/>
    </xf>
    <xf numFmtId="0" fontId="50" fillId="11" borderId="27" xfId="0" applyFont="1" applyFill="1" applyBorder="1"/>
    <xf numFmtId="9" fontId="48" fillId="10" borderId="6" xfId="2" applyFont="1" applyFill="1" applyBorder="1" applyAlignment="1">
      <alignment horizontal="center"/>
    </xf>
    <xf numFmtId="0" fontId="48" fillId="2" borderId="36" xfId="0" applyFont="1" applyFill="1" applyBorder="1" applyAlignment="1">
      <alignment vertical="center"/>
    </xf>
    <xf numFmtId="165" fontId="48" fillId="2" borderId="37" xfId="1" applyNumberFormat="1" applyFont="1" applyFill="1" applyBorder="1" applyAlignment="1">
      <alignment horizontal="center" vertical="center"/>
    </xf>
    <xf numFmtId="165" fontId="48" fillId="2" borderId="38" xfId="1" applyNumberFormat="1" applyFont="1" applyFill="1" applyBorder="1" applyAlignment="1">
      <alignment horizontal="center" vertical="center"/>
    </xf>
    <xf numFmtId="0" fontId="60" fillId="0" borderId="0" xfId="4" applyFont="1" applyAlignment="1">
      <alignment horizontal="left"/>
    </xf>
    <xf numFmtId="0" fontId="34" fillId="0" borderId="1" xfId="0" applyFont="1" applyBorder="1"/>
    <xf numFmtId="165" fontId="34" fillId="0" borderId="1" xfId="1" applyNumberFormat="1" applyFont="1" applyFill="1" applyBorder="1" applyProtection="1"/>
    <xf numFmtId="9" fontId="48" fillId="0" borderId="0" xfId="2" applyFont="1" applyFill="1" applyBorder="1" applyAlignment="1">
      <alignment horizontal="center"/>
    </xf>
    <xf numFmtId="165" fontId="48" fillId="0" borderId="1" xfId="1" applyNumberFormat="1" applyFont="1" applyFill="1" applyBorder="1"/>
    <xf numFmtId="9" fontId="48" fillId="0" borderId="3" xfId="2" applyFont="1" applyFill="1" applyBorder="1" applyAlignment="1">
      <alignment horizontal="center"/>
    </xf>
    <xf numFmtId="0" fontId="48" fillId="0" borderId="1" xfId="0" applyFont="1" applyBorder="1"/>
    <xf numFmtId="165" fontId="48" fillId="0" borderId="3" xfId="1" applyNumberFormat="1" applyFont="1" applyFill="1" applyBorder="1"/>
    <xf numFmtId="0" fontId="50" fillId="0" borderId="39" xfId="0" applyFont="1" applyBorder="1"/>
    <xf numFmtId="9" fontId="48" fillId="0" borderId="9" xfId="2" applyFont="1" applyFill="1" applyBorder="1" applyAlignment="1">
      <alignment horizontal="center"/>
    </xf>
    <xf numFmtId="0" fontId="48" fillId="13" borderId="0" xfId="0" applyFont="1" applyFill="1" applyAlignment="1">
      <alignment vertical="center" wrapText="1"/>
    </xf>
    <xf numFmtId="0" fontId="48" fillId="4" borderId="0" xfId="0" applyFont="1" applyFill="1" applyAlignment="1">
      <alignment wrapText="1"/>
    </xf>
    <xf numFmtId="0" fontId="52" fillId="2" borderId="0" xfId="0" applyFont="1" applyFill="1" applyAlignment="1">
      <alignment wrapText="1"/>
    </xf>
    <xf numFmtId="0" fontId="10" fillId="0" borderId="2" xfId="4" applyFont="1" applyBorder="1" applyAlignment="1">
      <alignment wrapText="1"/>
    </xf>
    <xf numFmtId="0" fontId="10" fillId="0" borderId="2" xfId="4" applyFont="1" applyBorder="1"/>
    <xf numFmtId="0" fontId="8" fillId="0" borderId="12" xfId="4" applyBorder="1" applyAlignment="1">
      <alignment horizontal="right" indent="3"/>
    </xf>
    <xf numFmtId="0" fontId="8" fillId="0" borderId="4" xfId="4" applyBorder="1" applyAlignment="1">
      <alignment horizontal="right" indent="3"/>
    </xf>
    <xf numFmtId="0" fontId="1" fillId="0" borderId="9" xfId="0" applyFont="1" applyBorder="1"/>
    <xf numFmtId="4" fontId="1" fillId="0" borderId="9" xfId="0" applyNumberFormat="1" applyFont="1" applyBorder="1"/>
    <xf numFmtId="3" fontId="1" fillId="0" borderId="9" xfId="0" applyNumberFormat="1" applyFont="1" applyBorder="1"/>
    <xf numFmtId="0" fontId="1" fillId="0" borderId="11" xfId="0" applyFont="1" applyBorder="1"/>
    <xf numFmtId="0" fontId="1" fillId="0" borderId="0" xfId="0" applyFont="1"/>
    <xf numFmtId="3" fontId="1" fillId="0" borderId="0" xfId="0" applyNumberFormat="1" applyFont="1"/>
    <xf numFmtId="0" fontId="1" fillId="0" borderId="12" xfId="0" applyFont="1" applyBorder="1"/>
    <xf numFmtId="0" fontId="1" fillId="0" borderId="5" xfId="0" applyFont="1" applyBorder="1"/>
    <xf numFmtId="3" fontId="1" fillId="0" borderId="5" xfId="0" applyNumberFormat="1" applyFont="1" applyBorder="1"/>
    <xf numFmtId="0" fontId="1" fillId="0" borderId="4" xfId="0" applyFont="1" applyBorder="1"/>
    <xf numFmtId="0" fontId="1" fillId="0" borderId="0" xfId="0" quotePrefix="1" applyFont="1"/>
    <xf numFmtId="0" fontId="1" fillId="0" borderId="5" xfId="0" quotePrefix="1" applyFont="1" applyBorder="1"/>
    <xf numFmtId="169" fontId="52" fillId="0" borderId="0" xfId="1" applyNumberFormat="1" applyFont="1"/>
    <xf numFmtId="3" fontId="19" fillId="9" borderId="0" xfId="4" applyNumberFormat="1" applyFont="1" applyFill="1" applyAlignment="1">
      <alignment horizontal="right" indent="4"/>
    </xf>
    <xf numFmtId="0" fontId="25" fillId="0" borderId="0" xfId="8" applyFont="1" applyFill="1" applyBorder="1" applyAlignment="1">
      <alignment horizontal="left"/>
    </xf>
    <xf numFmtId="0" fontId="48" fillId="2" borderId="29" xfId="0" applyFont="1" applyFill="1" applyBorder="1" applyAlignment="1">
      <alignment horizontal="left" vertical="center"/>
    </xf>
    <xf numFmtId="0" fontId="48" fillId="2" borderId="17" xfId="0" applyFont="1" applyFill="1" applyBorder="1" applyAlignment="1">
      <alignment horizontal="left" vertical="center"/>
    </xf>
    <xf numFmtId="0" fontId="46" fillId="0" borderId="0" xfId="0" applyFont="1" applyAlignment="1">
      <alignment horizontal="center" textRotation="90"/>
    </xf>
    <xf numFmtId="0" fontId="20" fillId="3" borderId="40" xfId="0" applyFont="1" applyFill="1" applyBorder="1" applyProtection="1">
      <protection locked="0"/>
    </xf>
    <xf numFmtId="0" fontId="20" fillId="3" borderId="41" xfId="0" applyFont="1" applyFill="1" applyBorder="1" applyProtection="1">
      <protection locked="0"/>
    </xf>
    <xf numFmtId="0" fontId="53" fillId="6" borderId="40" xfId="0" applyFont="1" applyFill="1" applyBorder="1" applyAlignment="1">
      <alignment horizontal="center" vertical="center" wrapText="1"/>
    </xf>
    <xf numFmtId="0" fontId="53" fillId="6" borderId="41" xfId="0" applyFont="1" applyFill="1" applyBorder="1" applyAlignment="1">
      <alignment horizontal="center" vertical="center" wrapText="1"/>
    </xf>
    <xf numFmtId="0" fontId="57" fillId="0" borderId="0" xfId="4" applyFont="1" applyAlignment="1">
      <alignment horizontal="center"/>
    </xf>
    <xf numFmtId="0" fontId="18" fillId="0" borderId="0" xfId="9" applyFont="1" applyAlignment="1">
      <alignment horizontal="left" vertical="top" wrapText="1"/>
    </xf>
  </cellXfs>
  <cellStyles count="12">
    <cellStyle name="Komma" xfId="1" builtinId="3"/>
    <cellStyle name="Komma 2" xfId="5" xr:uid="{EDAC0968-53F0-4D45-8210-391DF6F386EA}"/>
    <cellStyle name="Komma 3" xfId="7" xr:uid="{2448454B-D583-9A48-88B9-E1525E3FFA6B}"/>
    <cellStyle name="Komma 4" xfId="10" xr:uid="{A82CC499-3E22-824E-B108-1D6553887600}"/>
    <cellStyle name="Link" xfId="8" builtinId="8"/>
    <cellStyle name="Prozent" xfId="2" builtinId="5"/>
    <cellStyle name="Prozent 2" xfId="6" xr:uid="{B67F098F-A968-0147-94F3-F4A80E2D8CCD}"/>
    <cellStyle name="Standard" xfId="0" builtinId="0"/>
    <cellStyle name="Standard 2" xfId="3" xr:uid="{49E92C1B-FDFA-514A-AE6E-083019B46F55}"/>
    <cellStyle name="Standard 3" xfId="4" xr:uid="{7712AC83-7DF9-B04B-A8C0-2748EB542444}"/>
    <cellStyle name="Standard 4" xfId="9" xr:uid="{A13B3134-3FD2-1E44-AE84-F2891CA77C5A}"/>
    <cellStyle name="Standard 5" xfId="11" xr:uid="{16C21446-79FF-924A-AA48-F9F768FCC893}"/>
  </cellStyles>
  <dxfs count="0"/>
  <tableStyles count="0" defaultTableStyle="TableStyleMedium2" defaultPivotStyle="PivotStyleLight16"/>
  <colors>
    <mruColors>
      <color rgb="FFF2ABF0"/>
      <color rgb="FFE187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8</xdr:col>
      <xdr:colOff>0</xdr:colOff>
      <xdr:row>3</xdr:row>
      <xdr:rowOff>90714</xdr:rowOff>
    </xdr:from>
    <xdr:to>
      <xdr:col>10</xdr:col>
      <xdr:colOff>426357</xdr:colOff>
      <xdr:row>3</xdr:row>
      <xdr:rowOff>90714</xdr:rowOff>
    </xdr:to>
    <xdr:cxnSp macro="">
      <xdr:nvCxnSpPr>
        <xdr:cNvPr id="2" name="Gerade Verbindung mit Pfeil 1">
          <a:extLst>
            <a:ext uri="{FF2B5EF4-FFF2-40B4-BE49-F238E27FC236}">
              <a16:creationId xmlns:a16="http://schemas.microsoft.com/office/drawing/2014/main" id="{0AD566C8-9B1C-4E48-B2D5-347F9770CF15}"/>
            </a:ext>
          </a:extLst>
        </xdr:cNvPr>
        <xdr:cNvCxnSpPr/>
      </xdr:nvCxnSpPr>
      <xdr:spPr>
        <a:xfrm>
          <a:off x="7910286" y="553357"/>
          <a:ext cx="1052285"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0</xdr:colOff>
      <xdr:row>4</xdr:row>
      <xdr:rowOff>108857</xdr:rowOff>
    </xdr:from>
    <xdr:to>
      <xdr:col>10</xdr:col>
      <xdr:colOff>671286</xdr:colOff>
      <xdr:row>4</xdr:row>
      <xdr:rowOff>108858</xdr:rowOff>
    </xdr:to>
    <xdr:cxnSp macro="">
      <xdr:nvCxnSpPr>
        <xdr:cNvPr id="3" name="Gerade Verbindung mit Pfeil 2">
          <a:extLst>
            <a:ext uri="{FF2B5EF4-FFF2-40B4-BE49-F238E27FC236}">
              <a16:creationId xmlns:a16="http://schemas.microsoft.com/office/drawing/2014/main" id="{9F4BAB77-1DB0-DF47-A327-35BD8EFB4452}"/>
            </a:ext>
          </a:extLst>
        </xdr:cNvPr>
        <xdr:cNvCxnSpPr/>
      </xdr:nvCxnSpPr>
      <xdr:spPr>
        <a:xfrm>
          <a:off x="7910286" y="771071"/>
          <a:ext cx="1297214" cy="1"/>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A787D-BDD3-A149-93EA-AEEAEDC2DB39}">
  <sheetPr>
    <tabColor theme="7" tint="0.79998168889431442"/>
    <pageSetUpPr fitToPage="1"/>
  </sheetPr>
  <dimension ref="A1:O244"/>
  <sheetViews>
    <sheetView showGridLines="0" tabSelected="1" topLeftCell="A37" zoomScale="167" zoomScaleNormal="170" workbookViewId="0">
      <selection activeCell="H112" sqref="H112"/>
    </sheetView>
  </sheetViews>
  <sheetFormatPr baseColWidth="10" defaultColWidth="10.83203125" defaultRowHeight="16"/>
  <cols>
    <col min="1" max="1" width="3.6640625" style="50" customWidth="1"/>
    <col min="2" max="2" width="10.83203125" style="50"/>
    <col min="3" max="3" width="11.6640625" style="50" customWidth="1"/>
    <col min="4" max="16384" width="10.83203125" style="50"/>
  </cols>
  <sheetData>
    <row r="1" spans="1:14">
      <c r="A1" s="52" t="s">
        <v>3</v>
      </c>
      <c r="B1" s="49"/>
      <c r="C1" s="49"/>
      <c r="D1" s="49"/>
      <c r="E1" s="49"/>
      <c r="F1" s="49"/>
      <c r="G1" s="49"/>
      <c r="H1" s="49"/>
      <c r="I1" s="49"/>
      <c r="J1" s="49"/>
      <c r="K1" s="49"/>
      <c r="L1" s="49"/>
      <c r="M1" s="49"/>
      <c r="N1" s="49"/>
    </row>
    <row r="2" spans="1:14">
      <c r="A2" s="51"/>
    </row>
    <row r="3" spans="1:14">
      <c r="A3" s="52" t="s">
        <v>4</v>
      </c>
      <c r="B3" s="49"/>
      <c r="C3" s="49"/>
      <c r="D3" s="49"/>
      <c r="E3" s="49"/>
      <c r="F3" s="49"/>
      <c r="G3" s="49"/>
      <c r="H3" s="49"/>
      <c r="I3" s="49"/>
      <c r="J3" s="49"/>
      <c r="K3" s="49"/>
      <c r="L3" s="49"/>
      <c r="M3" s="49"/>
      <c r="N3" s="49"/>
    </row>
    <row r="4" spans="1:14">
      <c r="A4" s="292" t="s">
        <v>5</v>
      </c>
      <c r="B4" s="292"/>
      <c r="C4" s="292"/>
      <c r="D4" s="292"/>
      <c r="E4" s="91"/>
    </row>
    <row r="5" spans="1:14">
      <c r="A5" s="292" t="s">
        <v>6</v>
      </c>
      <c r="B5" s="292"/>
      <c r="C5" s="292"/>
      <c r="D5" s="292"/>
      <c r="E5" s="91"/>
    </row>
    <row r="6" spans="1:14">
      <c r="A6" s="292" t="s">
        <v>7</v>
      </c>
      <c r="B6" s="292"/>
      <c r="C6" s="292"/>
      <c r="D6" s="292"/>
      <c r="E6" s="91"/>
    </row>
    <row r="7" spans="1:14">
      <c r="A7" s="292" t="s">
        <v>8</v>
      </c>
      <c r="B7" s="292"/>
      <c r="C7" s="292"/>
      <c r="D7" s="292"/>
      <c r="E7" s="91"/>
      <c r="F7" s="81"/>
      <c r="G7" s="81"/>
      <c r="H7" s="81"/>
      <c r="I7" s="81"/>
    </row>
    <row r="8" spans="1:14">
      <c r="A8" s="292" t="s">
        <v>0</v>
      </c>
      <c r="B8" s="292"/>
      <c r="C8" s="292"/>
      <c r="D8" s="292"/>
      <c r="E8" s="91"/>
    </row>
    <row r="9" spans="1:14">
      <c r="A9" s="292" t="s">
        <v>9</v>
      </c>
      <c r="B9" s="292"/>
      <c r="C9" s="292"/>
      <c r="D9" s="292"/>
      <c r="E9" s="91"/>
    </row>
    <row r="10" spans="1:14">
      <c r="A10" s="292" t="s">
        <v>10</v>
      </c>
      <c r="B10" s="292"/>
      <c r="C10" s="292"/>
      <c r="D10" s="292"/>
      <c r="E10" s="91"/>
    </row>
    <row r="11" spans="1:14">
      <c r="A11" s="292" t="s">
        <v>11</v>
      </c>
      <c r="B11" s="292"/>
      <c r="C11" s="292"/>
      <c r="D11" s="292"/>
      <c r="E11" s="91"/>
    </row>
    <row r="12" spans="1:14">
      <c r="A12" s="292" t="s">
        <v>12</v>
      </c>
      <c r="B12" s="292"/>
      <c r="C12" s="292"/>
      <c r="D12" s="292"/>
      <c r="E12" s="91"/>
    </row>
    <row r="13" spans="1:14">
      <c r="A13" s="53"/>
      <c r="F13" s="292"/>
      <c r="G13" s="292"/>
      <c r="H13" s="292"/>
    </row>
    <row r="14" spans="1:14">
      <c r="A14" s="51"/>
    </row>
    <row r="15" spans="1:14">
      <c r="A15" s="52" t="s">
        <v>13</v>
      </c>
      <c r="B15" s="49"/>
      <c r="C15" s="49"/>
      <c r="D15" s="49"/>
      <c r="E15" s="49"/>
      <c r="F15" s="49"/>
      <c r="G15" s="49"/>
      <c r="H15" s="49"/>
      <c r="I15" s="49"/>
      <c r="J15" s="49"/>
      <c r="K15" s="49"/>
      <c r="L15" s="49"/>
      <c r="M15" s="49"/>
      <c r="N15" s="49"/>
    </row>
    <row r="16" spans="1:14">
      <c r="A16" s="50" t="s">
        <v>298</v>
      </c>
    </row>
    <row r="17" spans="1:14">
      <c r="A17" s="50" t="s">
        <v>299</v>
      </c>
    </row>
    <row r="18" spans="1:14" s="54" customFormat="1">
      <c r="A18" s="54" t="s">
        <v>256</v>
      </c>
    </row>
    <row r="19" spans="1:14">
      <c r="A19" s="50" t="s">
        <v>301</v>
      </c>
    </row>
    <row r="20" spans="1:14">
      <c r="A20" s="50" t="s">
        <v>300</v>
      </c>
    </row>
    <row r="22" spans="1:14">
      <c r="A22" s="50" t="s">
        <v>342</v>
      </c>
    </row>
    <row r="23" spans="1:14">
      <c r="A23" s="51" t="s">
        <v>302</v>
      </c>
    </row>
    <row r="26" spans="1:14">
      <c r="A26" s="52" t="s">
        <v>14</v>
      </c>
      <c r="B26" s="49"/>
      <c r="C26" s="49"/>
      <c r="D26" s="49"/>
      <c r="E26" s="49"/>
      <c r="F26" s="49"/>
      <c r="G26" s="49"/>
      <c r="H26" s="49"/>
      <c r="I26" s="49"/>
      <c r="J26" s="49"/>
      <c r="K26" s="49"/>
      <c r="L26" s="49"/>
      <c r="M26" s="49"/>
      <c r="N26" s="49"/>
    </row>
    <row r="27" spans="1:14">
      <c r="A27" s="50" t="s">
        <v>257</v>
      </c>
    </row>
    <row r="28" spans="1:14">
      <c r="A28" s="50" t="s">
        <v>15</v>
      </c>
      <c r="C28" s="50" t="s">
        <v>16</v>
      </c>
      <c r="F28" s="50" t="s">
        <v>17</v>
      </c>
      <c r="G28" s="50" t="s">
        <v>258</v>
      </c>
    </row>
    <row r="29" spans="1:14">
      <c r="A29" s="50" t="s">
        <v>19</v>
      </c>
      <c r="C29" s="50" t="s">
        <v>20</v>
      </c>
      <c r="F29" s="50" t="s">
        <v>21</v>
      </c>
      <c r="G29" s="50" t="s">
        <v>22</v>
      </c>
    </row>
    <row r="30" spans="1:14">
      <c r="A30" s="50" t="s">
        <v>23</v>
      </c>
      <c r="C30" s="50" t="s">
        <v>24</v>
      </c>
      <c r="D30" s="50">
        <v>153</v>
      </c>
      <c r="F30" s="50" t="s">
        <v>259</v>
      </c>
    </row>
    <row r="33" spans="1:14">
      <c r="A33" s="52" t="s">
        <v>25</v>
      </c>
      <c r="B33" s="49"/>
      <c r="C33" s="49"/>
      <c r="D33" s="49"/>
      <c r="E33" s="49"/>
      <c r="F33" s="49"/>
      <c r="G33" s="49"/>
      <c r="H33" s="49"/>
      <c r="I33" s="49"/>
      <c r="J33" s="49"/>
      <c r="K33" s="49"/>
      <c r="L33" s="49"/>
      <c r="M33" s="49"/>
      <c r="N33" s="49"/>
    </row>
    <row r="34" spans="1:14">
      <c r="A34" s="74" t="s">
        <v>343</v>
      </c>
    </row>
    <row r="35" spans="1:14">
      <c r="A35" s="74" t="s">
        <v>344</v>
      </c>
    </row>
    <row r="36" spans="1:14">
      <c r="A36" s="74" t="s">
        <v>260</v>
      </c>
    </row>
    <row r="37" spans="1:14">
      <c r="A37" s="75"/>
    </row>
    <row r="38" spans="1:14" s="88" customFormat="1">
      <c r="A38" s="79" t="s">
        <v>26</v>
      </c>
    </row>
    <row r="39" spans="1:14">
      <c r="A39" s="56" t="s">
        <v>303</v>
      </c>
    </row>
    <row r="40" spans="1:14">
      <c r="A40" s="56" t="s">
        <v>27</v>
      </c>
    </row>
    <row r="41" spans="1:14">
      <c r="A41" s="56"/>
    </row>
    <row r="42" spans="1:14" s="56" customFormat="1">
      <c r="B42" s="56" t="s">
        <v>28</v>
      </c>
    </row>
    <row r="43" spans="1:14" s="56" customFormat="1"/>
    <row r="44" spans="1:14" s="56" customFormat="1">
      <c r="B44" s="56" t="s">
        <v>29</v>
      </c>
    </row>
    <row r="45" spans="1:14" s="56" customFormat="1">
      <c r="B45" s="56" t="s">
        <v>30</v>
      </c>
    </row>
    <row r="46" spans="1:14" s="56" customFormat="1">
      <c r="B46" s="56" t="s">
        <v>336</v>
      </c>
    </row>
    <row r="47" spans="1:14" s="56" customFormat="1">
      <c r="B47" s="56" t="s">
        <v>31</v>
      </c>
    </row>
    <row r="48" spans="1:14" s="56" customFormat="1">
      <c r="B48" s="56" t="s">
        <v>337</v>
      </c>
    </row>
    <row r="49" spans="1:2" s="56" customFormat="1"/>
    <row r="50" spans="1:2" s="56" customFormat="1">
      <c r="B50" s="56" t="s">
        <v>32</v>
      </c>
    </row>
    <row r="51" spans="1:2" s="56" customFormat="1">
      <c r="B51" s="56" t="s">
        <v>261</v>
      </c>
    </row>
    <row r="52" spans="1:2" s="56" customFormat="1">
      <c r="B52" s="56" t="s">
        <v>338</v>
      </c>
    </row>
    <row r="53" spans="1:2" s="56" customFormat="1">
      <c r="B53" s="56" t="s">
        <v>339</v>
      </c>
    </row>
    <row r="54" spans="1:2" s="56" customFormat="1">
      <c r="B54" s="56" t="s">
        <v>345</v>
      </c>
    </row>
    <row r="55" spans="1:2" s="56" customFormat="1">
      <c r="B55" s="56" t="s">
        <v>270</v>
      </c>
    </row>
    <row r="56" spans="1:2" s="56" customFormat="1"/>
    <row r="57" spans="1:2" s="56" customFormat="1">
      <c r="B57" s="56" t="s">
        <v>340</v>
      </c>
    </row>
    <row r="58" spans="1:2" s="56" customFormat="1">
      <c r="B58" s="56" t="s">
        <v>341</v>
      </c>
    </row>
    <row r="59" spans="1:2" s="56" customFormat="1"/>
    <row r="60" spans="1:2" s="56" customFormat="1">
      <c r="B60" s="56" t="s">
        <v>262</v>
      </c>
    </row>
    <row r="61" spans="1:2" s="56" customFormat="1"/>
    <row r="62" spans="1:2">
      <c r="A62" s="56" t="s">
        <v>33</v>
      </c>
    </row>
    <row r="63" spans="1:2">
      <c r="A63" s="56" t="s">
        <v>304</v>
      </c>
    </row>
    <row r="64" spans="1:2">
      <c r="A64" s="56" t="s">
        <v>34</v>
      </c>
    </row>
    <row r="65" spans="1:15" ht="22" customHeight="1">
      <c r="A65" s="89" t="s">
        <v>35</v>
      </c>
      <c r="O65" s="46"/>
    </row>
    <row r="66" spans="1:15">
      <c r="A66" s="76" t="s">
        <v>346</v>
      </c>
    </row>
    <row r="67" spans="1:15">
      <c r="A67" s="76" t="s">
        <v>36</v>
      </c>
    </row>
    <row r="68" spans="1:15" ht="22" customHeight="1">
      <c r="A68" s="89" t="s">
        <v>37</v>
      </c>
      <c r="O68" s="46"/>
    </row>
    <row r="69" spans="1:15">
      <c r="A69" s="74" t="s">
        <v>305</v>
      </c>
    </row>
    <row r="70" spans="1:15">
      <c r="A70" s="50" t="s">
        <v>306</v>
      </c>
    </row>
    <row r="72" spans="1:15">
      <c r="A72" s="74"/>
    </row>
    <row r="73" spans="1:15" s="51" customFormat="1">
      <c r="A73" s="79" t="s">
        <v>40</v>
      </c>
    </row>
    <row r="74" spans="1:15">
      <c r="A74" s="56" t="s">
        <v>303</v>
      </c>
    </row>
    <row r="75" spans="1:15">
      <c r="A75" s="56" t="s">
        <v>41</v>
      </c>
    </row>
    <row r="76" spans="1:15">
      <c r="A76" s="56" t="s">
        <v>42</v>
      </c>
    </row>
    <row r="77" spans="1:15">
      <c r="A77" s="56" t="s">
        <v>307</v>
      </c>
    </row>
    <row r="78" spans="1:15" ht="22" customHeight="1">
      <c r="A78" s="89" t="s">
        <v>43</v>
      </c>
      <c r="O78" s="46"/>
    </row>
    <row r="79" spans="1:15">
      <c r="A79" s="56" t="s">
        <v>347</v>
      </c>
    </row>
    <row r="80" spans="1:15">
      <c r="A80" s="77" t="s">
        <v>308</v>
      </c>
    </row>
    <row r="81" spans="1:15" ht="22" customHeight="1">
      <c r="A81" s="89" t="s">
        <v>37</v>
      </c>
      <c r="O81" s="46"/>
    </row>
    <row r="82" spans="1:15">
      <c r="A82" s="74" t="s">
        <v>44</v>
      </c>
    </row>
    <row r="83" spans="1:15">
      <c r="A83" s="50" t="s">
        <v>39</v>
      </c>
    </row>
    <row r="84" spans="1:15">
      <c r="A84" s="50" t="s">
        <v>278</v>
      </c>
    </row>
    <row r="87" spans="1:15" s="51" customFormat="1">
      <c r="A87" s="79" t="s">
        <v>45</v>
      </c>
    </row>
    <row r="88" spans="1:15">
      <c r="A88" s="56" t="s">
        <v>303</v>
      </c>
    </row>
    <row r="89" spans="1:15">
      <c r="A89" s="56" t="s">
        <v>46</v>
      </c>
    </row>
    <row r="90" spans="1:15">
      <c r="A90" s="56" t="s">
        <v>33</v>
      </c>
    </row>
    <row r="91" spans="1:15">
      <c r="A91" s="56" t="s">
        <v>304</v>
      </c>
    </row>
    <row r="92" spans="1:15">
      <c r="A92" s="56" t="s">
        <v>34</v>
      </c>
    </row>
    <row r="93" spans="1:15" ht="22" customHeight="1">
      <c r="A93" s="89" t="s">
        <v>35</v>
      </c>
      <c r="O93" s="46"/>
    </row>
    <row r="94" spans="1:15">
      <c r="A94" s="76" t="s">
        <v>47</v>
      </c>
    </row>
    <row r="95" spans="1:15">
      <c r="A95" s="76" t="s">
        <v>48</v>
      </c>
    </row>
    <row r="96" spans="1:15" ht="22" customHeight="1">
      <c r="A96" s="89" t="s">
        <v>37</v>
      </c>
      <c r="O96" s="46"/>
    </row>
    <row r="97" spans="1:15">
      <c r="A97" s="50" t="s">
        <v>38</v>
      </c>
    </row>
    <row r="98" spans="1:15">
      <c r="A98" s="50" t="s">
        <v>39</v>
      </c>
    </row>
    <row r="100" spans="1:15">
      <c r="A100" s="74"/>
    </row>
    <row r="101" spans="1:15" s="51" customFormat="1">
      <c r="A101" s="79" t="s">
        <v>49</v>
      </c>
    </row>
    <row r="102" spans="1:15">
      <c r="A102" s="56" t="s">
        <v>303</v>
      </c>
    </row>
    <row r="103" spans="1:15">
      <c r="A103" s="56" t="s">
        <v>50</v>
      </c>
    </row>
    <row r="104" spans="1:15">
      <c r="A104" s="56" t="s">
        <v>33</v>
      </c>
    </row>
    <row r="105" spans="1:15">
      <c r="A105" s="56" t="s">
        <v>304</v>
      </c>
      <c r="O105" s="87"/>
    </row>
    <row r="106" spans="1:15">
      <c r="A106" s="56" t="s">
        <v>34</v>
      </c>
      <c r="O106" s="46"/>
    </row>
    <row r="107" spans="1:15" ht="22" customHeight="1">
      <c r="A107" s="89" t="s">
        <v>35</v>
      </c>
      <c r="O107" s="46"/>
    </row>
    <row r="108" spans="1:15">
      <c r="A108" s="76" t="s">
        <v>47</v>
      </c>
      <c r="O108" s="46"/>
    </row>
    <row r="109" spans="1:15">
      <c r="A109" s="76" t="s">
        <v>354</v>
      </c>
      <c r="O109" s="46"/>
    </row>
    <row r="110" spans="1:15">
      <c r="A110" s="76" t="s">
        <v>348</v>
      </c>
      <c r="O110" s="46"/>
    </row>
    <row r="111" spans="1:15">
      <c r="A111" s="76" t="s">
        <v>349</v>
      </c>
      <c r="O111" s="46"/>
    </row>
    <row r="112" spans="1:15">
      <c r="A112" s="76" t="s">
        <v>350</v>
      </c>
      <c r="O112" s="46"/>
    </row>
    <row r="113" spans="1:15">
      <c r="A113" s="76" t="s">
        <v>351</v>
      </c>
      <c r="O113" s="46"/>
    </row>
    <row r="114" spans="1:15">
      <c r="A114" s="76" t="s">
        <v>48</v>
      </c>
      <c r="O114" s="46"/>
    </row>
    <row r="116" spans="1:15">
      <c r="A116" s="76"/>
    </row>
    <row r="117" spans="1:15" ht="22" customHeight="1">
      <c r="A117" s="89" t="s">
        <v>37</v>
      </c>
      <c r="O117" s="46"/>
    </row>
    <row r="118" spans="1:15">
      <c r="A118" s="74" t="s">
        <v>51</v>
      </c>
    </row>
    <row r="119" spans="1:15">
      <c r="A119" s="50" t="s">
        <v>39</v>
      </c>
    </row>
    <row r="122" spans="1:15">
      <c r="A122" s="52" t="s">
        <v>52</v>
      </c>
      <c r="B122" s="49"/>
      <c r="C122" s="49"/>
      <c r="D122" s="49"/>
      <c r="E122" s="49"/>
      <c r="F122" s="49"/>
      <c r="G122" s="49"/>
      <c r="H122" s="49"/>
      <c r="I122" s="49"/>
      <c r="J122" s="49"/>
      <c r="K122" s="49"/>
      <c r="L122" s="49"/>
      <c r="M122" s="49"/>
      <c r="N122" s="49"/>
    </row>
    <row r="123" spans="1:15">
      <c r="A123" s="55" t="s">
        <v>53</v>
      </c>
    </row>
    <row r="124" spans="1:15">
      <c r="A124" s="56" t="s">
        <v>309</v>
      </c>
    </row>
    <row r="125" spans="1:15">
      <c r="A125" s="56"/>
    </row>
    <row r="126" spans="1:15">
      <c r="A126" s="55" t="s">
        <v>54</v>
      </c>
    </row>
    <row r="127" spans="1:15">
      <c r="A127" s="56" t="s">
        <v>352</v>
      </c>
    </row>
    <row r="128" spans="1:15">
      <c r="A128" s="56" t="s">
        <v>55</v>
      </c>
    </row>
    <row r="129" spans="1:14">
      <c r="A129" s="56"/>
    </row>
    <row r="130" spans="1:14">
      <c r="A130" s="55" t="s">
        <v>56</v>
      </c>
    </row>
    <row r="131" spans="1:14">
      <c r="A131" s="56" t="s">
        <v>310</v>
      </c>
    </row>
    <row r="132" spans="1:14">
      <c r="A132" s="56" t="s">
        <v>311</v>
      </c>
    </row>
    <row r="133" spans="1:14">
      <c r="A133" s="56" t="s">
        <v>312</v>
      </c>
    </row>
    <row r="134" spans="1:14">
      <c r="A134" s="56" t="s">
        <v>313</v>
      </c>
    </row>
    <row r="135" spans="1:14">
      <c r="A135" s="56"/>
    </row>
    <row r="137" spans="1:14">
      <c r="A137" s="52" t="s">
        <v>57</v>
      </c>
      <c r="B137" s="49"/>
      <c r="C137" s="49"/>
      <c r="D137" s="49"/>
      <c r="E137" s="49"/>
      <c r="F137" s="49"/>
      <c r="G137" s="49"/>
      <c r="H137" s="49"/>
      <c r="I137" s="49"/>
      <c r="J137" s="49"/>
      <c r="K137" s="49"/>
      <c r="L137" s="49"/>
      <c r="M137" s="49"/>
      <c r="N137" s="49"/>
    </row>
    <row r="138" spans="1:14">
      <c r="A138" s="55" t="s">
        <v>53</v>
      </c>
    </row>
    <row r="139" spans="1:14">
      <c r="A139" s="56" t="s">
        <v>314</v>
      </c>
    </row>
    <row r="140" spans="1:14">
      <c r="A140" s="56" t="s">
        <v>315</v>
      </c>
    </row>
    <row r="141" spans="1:14">
      <c r="A141" s="56"/>
    </row>
    <row r="142" spans="1:14">
      <c r="A142" s="55" t="s">
        <v>54</v>
      </c>
    </row>
    <row r="143" spans="1:14">
      <c r="A143" s="56" t="s">
        <v>58</v>
      </c>
    </row>
    <row r="144" spans="1:14">
      <c r="A144" s="56"/>
    </row>
    <row r="145" spans="1:14">
      <c r="A145" s="55" t="s">
        <v>56</v>
      </c>
    </row>
    <row r="146" spans="1:14" s="53" customFormat="1">
      <c r="A146" s="57" t="s">
        <v>59</v>
      </c>
    </row>
    <row r="147" spans="1:14">
      <c r="A147" s="56" t="s">
        <v>316</v>
      </c>
    </row>
    <row r="148" spans="1:14">
      <c r="A148" s="56" t="s">
        <v>317</v>
      </c>
    </row>
    <row r="150" spans="1:14">
      <c r="A150" s="55" t="s">
        <v>60</v>
      </c>
    </row>
    <row r="151" spans="1:14">
      <c r="A151" s="58" t="s">
        <v>318</v>
      </c>
    </row>
    <row r="152" spans="1:14">
      <c r="A152" s="58" t="s">
        <v>319</v>
      </c>
    </row>
    <row r="153" spans="1:14">
      <c r="A153" s="56"/>
    </row>
    <row r="155" spans="1:14">
      <c r="A155" s="52" t="s">
        <v>61</v>
      </c>
      <c r="B155" s="49"/>
      <c r="C155" s="49"/>
      <c r="D155" s="49"/>
      <c r="E155" s="49"/>
      <c r="F155" s="49"/>
      <c r="G155" s="49"/>
      <c r="H155" s="49"/>
      <c r="I155" s="49"/>
      <c r="J155" s="49"/>
      <c r="K155" s="49"/>
      <c r="L155" s="49"/>
      <c r="M155" s="49"/>
      <c r="N155" s="49"/>
    </row>
    <row r="156" spans="1:14">
      <c r="A156" s="58" t="s">
        <v>62</v>
      </c>
    </row>
    <row r="157" spans="1:14">
      <c r="A157" s="58" t="s">
        <v>63</v>
      </c>
    </row>
    <row r="158" spans="1:14">
      <c r="A158" s="58" t="s">
        <v>320</v>
      </c>
    </row>
    <row r="159" spans="1:14">
      <c r="A159" s="58" t="s">
        <v>64</v>
      </c>
    </row>
    <row r="160" spans="1:14">
      <c r="A160" s="58" t="s">
        <v>321</v>
      </c>
    </row>
    <row r="161" spans="1:14">
      <c r="A161" s="58"/>
    </row>
    <row r="162" spans="1:14">
      <c r="A162" s="58"/>
    </row>
    <row r="163" spans="1:14">
      <c r="A163" s="52" t="s">
        <v>65</v>
      </c>
      <c r="B163" s="49"/>
      <c r="C163" s="49"/>
      <c r="D163" s="49"/>
      <c r="E163" s="49"/>
      <c r="F163" s="49"/>
      <c r="G163" s="49"/>
      <c r="H163" s="49"/>
      <c r="I163" s="49"/>
      <c r="J163" s="49"/>
      <c r="K163" s="49"/>
      <c r="L163" s="49"/>
      <c r="M163" s="49"/>
      <c r="N163" s="49"/>
    </row>
    <row r="164" spans="1:14">
      <c r="A164" s="56" t="s">
        <v>353</v>
      </c>
    </row>
    <row r="165" spans="1:14">
      <c r="A165" s="56"/>
    </row>
    <row r="166" spans="1:14">
      <c r="A166" s="57" t="s">
        <v>66</v>
      </c>
    </row>
    <row r="167" spans="1:14">
      <c r="A167" s="56" t="s">
        <v>322</v>
      </c>
    </row>
    <row r="168" spans="1:14">
      <c r="A168" s="56" t="s">
        <v>1</v>
      </c>
    </row>
    <row r="169" spans="1:14" ht="22" customHeight="1">
      <c r="A169" s="90" t="s">
        <v>67</v>
      </c>
    </row>
    <row r="170" spans="1:14">
      <c r="A170" s="58" t="s">
        <v>68</v>
      </c>
    </row>
    <row r="171" spans="1:14">
      <c r="A171" s="56" t="s">
        <v>69</v>
      </c>
    </row>
    <row r="172" spans="1:14">
      <c r="A172" s="56"/>
    </row>
    <row r="173" spans="1:14">
      <c r="A173" s="56" t="s">
        <v>54</v>
      </c>
    </row>
    <row r="174" spans="1:14">
      <c r="A174" s="56" t="s">
        <v>70</v>
      </c>
    </row>
    <row r="175" spans="1:14">
      <c r="A175" s="56"/>
    </row>
    <row r="176" spans="1:14">
      <c r="A176" s="57" t="s">
        <v>71</v>
      </c>
    </row>
    <row r="177" spans="1:14">
      <c r="A177" s="50" t="s">
        <v>323</v>
      </c>
    </row>
    <row r="178" spans="1:14">
      <c r="A178" s="50" t="s">
        <v>324</v>
      </c>
    </row>
    <row r="179" spans="1:14">
      <c r="A179" s="50" t="s">
        <v>325</v>
      </c>
    </row>
    <row r="180" spans="1:14">
      <c r="A180" s="50" t="s">
        <v>326</v>
      </c>
    </row>
    <row r="182" spans="1:14">
      <c r="A182" s="57" t="s">
        <v>72</v>
      </c>
    </row>
    <row r="183" spans="1:14">
      <c r="A183" s="50" t="s">
        <v>323</v>
      </c>
    </row>
    <row r="184" spans="1:14">
      <c r="A184" s="50" t="s">
        <v>324</v>
      </c>
    </row>
    <row r="185" spans="1:14">
      <c r="A185" s="50" t="s">
        <v>73</v>
      </c>
    </row>
    <row r="186" spans="1:14">
      <c r="A186" s="50" t="s">
        <v>327</v>
      </c>
    </row>
    <row r="188" spans="1:14">
      <c r="A188" s="56"/>
    </row>
    <row r="189" spans="1:14">
      <c r="A189" s="52" t="s">
        <v>74</v>
      </c>
      <c r="B189" s="49"/>
      <c r="C189" s="49"/>
      <c r="D189" s="49"/>
      <c r="E189" s="49"/>
      <c r="F189" s="49"/>
      <c r="G189" s="49"/>
      <c r="H189" s="49"/>
      <c r="I189" s="49"/>
      <c r="J189" s="49"/>
      <c r="K189" s="49"/>
      <c r="L189" s="49"/>
      <c r="M189" s="49"/>
      <c r="N189" s="49"/>
    </row>
    <row r="190" spans="1:14">
      <c r="A190" s="56" t="s">
        <v>75</v>
      </c>
    </row>
    <row r="191" spans="1:14">
      <c r="A191" s="56" t="s">
        <v>76</v>
      </c>
    </row>
    <row r="192" spans="1:14">
      <c r="A192" s="56"/>
    </row>
    <row r="193" spans="1:14">
      <c r="A193" s="56" t="s">
        <v>77</v>
      </c>
    </row>
    <row r="194" spans="1:14">
      <c r="A194" s="56" t="s">
        <v>271</v>
      </c>
    </row>
    <row r="195" spans="1:14">
      <c r="A195" s="56"/>
    </row>
    <row r="196" spans="1:14">
      <c r="A196" s="55" t="s">
        <v>53</v>
      </c>
    </row>
    <row r="197" spans="1:14">
      <c r="A197" s="56" t="s">
        <v>78</v>
      </c>
    </row>
    <row r="198" spans="1:14">
      <c r="A198" s="56" t="s">
        <v>79</v>
      </c>
    </row>
    <row r="199" spans="1:14">
      <c r="A199" s="56" t="s">
        <v>80</v>
      </c>
    </row>
    <row r="202" spans="1:14">
      <c r="A202" s="52" t="s">
        <v>81</v>
      </c>
      <c r="B202" s="49"/>
      <c r="C202" s="49"/>
      <c r="D202" s="49"/>
      <c r="E202" s="49"/>
      <c r="F202" s="49"/>
      <c r="G202" s="49"/>
      <c r="H202" s="49"/>
      <c r="I202" s="49"/>
      <c r="J202" s="49"/>
      <c r="K202" s="49"/>
      <c r="L202" s="49"/>
      <c r="M202" s="49"/>
      <c r="N202" s="49"/>
    </row>
    <row r="203" spans="1:14">
      <c r="A203" s="55" t="s">
        <v>53</v>
      </c>
    </row>
    <row r="204" spans="1:14">
      <c r="A204" s="56" t="s">
        <v>82</v>
      </c>
    </row>
    <row r="205" spans="1:14">
      <c r="A205" s="56"/>
    </row>
    <row r="206" spans="1:14">
      <c r="A206" s="55" t="s">
        <v>83</v>
      </c>
    </row>
    <row r="207" spans="1:14">
      <c r="A207" s="56" t="s">
        <v>272</v>
      </c>
    </row>
    <row r="208" spans="1:14">
      <c r="A208" s="51"/>
    </row>
    <row r="209" spans="1:2">
      <c r="A209" s="56"/>
    </row>
    <row r="210" spans="1:2">
      <c r="A210" s="79" t="s">
        <v>84</v>
      </c>
    </row>
    <row r="211" spans="1:2">
      <c r="A211" s="56" t="s">
        <v>85</v>
      </c>
    </row>
    <row r="212" spans="1:2">
      <c r="A212" s="56"/>
    </row>
    <row r="213" spans="1:2">
      <c r="A213" s="79" t="s">
        <v>86</v>
      </c>
    </row>
    <row r="214" spans="1:2">
      <c r="A214" s="57" t="s">
        <v>87</v>
      </c>
    </row>
    <row r="215" spans="1:2">
      <c r="A215" s="80" t="s">
        <v>2</v>
      </c>
      <c r="B215" s="80" t="s">
        <v>88</v>
      </c>
    </row>
    <row r="216" spans="1:2">
      <c r="B216" s="58"/>
    </row>
    <row r="217" spans="1:2">
      <c r="A217" s="56" t="s">
        <v>89</v>
      </c>
    </row>
    <row r="218" spans="1:2">
      <c r="A218" s="58" t="s">
        <v>2</v>
      </c>
      <c r="B218" s="58" t="s">
        <v>90</v>
      </c>
    </row>
    <row r="219" spans="1:2">
      <c r="A219" s="58"/>
      <c r="B219" s="58" t="s">
        <v>91</v>
      </c>
    </row>
    <row r="220" spans="1:2">
      <c r="A220" s="58" t="s">
        <v>2</v>
      </c>
      <c r="B220" s="58" t="s">
        <v>92</v>
      </c>
    </row>
    <row r="221" spans="1:2">
      <c r="A221" s="58"/>
      <c r="B221" s="58" t="s">
        <v>93</v>
      </c>
    </row>
    <row r="222" spans="1:2">
      <c r="A222" s="55"/>
    </row>
    <row r="223" spans="1:2">
      <c r="A223" s="79" t="s">
        <v>94</v>
      </c>
    </row>
    <row r="224" spans="1:2">
      <c r="A224" s="58" t="s">
        <v>273</v>
      </c>
    </row>
    <row r="225" spans="1:2">
      <c r="A225" s="58" t="s">
        <v>274</v>
      </c>
    </row>
    <row r="226" spans="1:2" ht="7" customHeight="1">
      <c r="A226" s="79"/>
    </row>
    <row r="227" spans="1:2">
      <c r="A227" s="58" t="s">
        <v>2</v>
      </c>
      <c r="B227" s="50" t="s">
        <v>95</v>
      </c>
    </row>
    <row r="228" spans="1:2">
      <c r="A228" s="58" t="s">
        <v>2</v>
      </c>
      <c r="B228" s="50" t="s">
        <v>275</v>
      </c>
    </row>
    <row r="229" spans="1:2">
      <c r="A229" s="58" t="s">
        <v>2</v>
      </c>
      <c r="B229" s="50" t="s">
        <v>96</v>
      </c>
    </row>
    <row r="230" spans="1:2">
      <c r="A230" s="58"/>
    </row>
    <row r="231" spans="1:2">
      <c r="A231" s="58" t="s">
        <v>97</v>
      </c>
    </row>
    <row r="232" spans="1:2" ht="7" customHeight="1">
      <c r="A232" s="79"/>
    </row>
    <row r="233" spans="1:2">
      <c r="A233" s="58" t="s">
        <v>2</v>
      </c>
      <c r="B233" s="50" t="s">
        <v>98</v>
      </c>
    </row>
    <row r="234" spans="1:2">
      <c r="A234" s="58"/>
      <c r="B234" s="58" t="s">
        <v>99</v>
      </c>
    </row>
    <row r="235" spans="1:2">
      <c r="A235" s="58" t="s">
        <v>2</v>
      </c>
      <c r="B235" s="50" t="s">
        <v>100</v>
      </c>
    </row>
    <row r="236" spans="1:2">
      <c r="A236" s="58"/>
      <c r="B236" s="50" t="s">
        <v>99</v>
      </c>
    </row>
    <row r="237" spans="1:2">
      <c r="A237" s="58" t="s">
        <v>2</v>
      </c>
      <c r="B237" s="50" t="s">
        <v>276</v>
      </c>
    </row>
    <row r="238" spans="1:2">
      <c r="A238" s="58"/>
      <c r="B238" s="50" t="s">
        <v>101</v>
      </c>
    </row>
    <row r="239" spans="1:2">
      <c r="A239" s="58" t="s">
        <v>102</v>
      </c>
    </row>
    <row r="240" spans="1:2">
      <c r="A240" s="58"/>
    </row>
    <row r="241" spans="1:1">
      <c r="A241" s="55" t="s">
        <v>103</v>
      </c>
    </row>
    <row r="242" spans="1:1">
      <c r="A242" s="56" t="s">
        <v>104</v>
      </c>
    </row>
    <row r="243" spans="1:1">
      <c r="A243" s="50" t="s">
        <v>105</v>
      </c>
    </row>
    <row r="244" spans="1:1">
      <c r="A244" s="50" t="s">
        <v>277</v>
      </c>
    </row>
  </sheetData>
  <sheetProtection insertColumns="0" insertRows="0"/>
  <mergeCells count="10">
    <mergeCell ref="A10:D10"/>
    <mergeCell ref="A11:D11"/>
    <mergeCell ref="A12:D12"/>
    <mergeCell ref="F13:H13"/>
    <mergeCell ref="A4:D4"/>
    <mergeCell ref="A5:D5"/>
    <mergeCell ref="A6:D6"/>
    <mergeCell ref="A7:D7"/>
    <mergeCell ref="A8:D8"/>
    <mergeCell ref="A9:D9"/>
  </mergeCells>
  <hyperlinks>
    <hyperlink ref="A10" location="'Wegleitung Kalkulation'!A118" display="Geräte / Anlagen" xr:uid="{1558235D-8DA1-204F-9CDF-860E6CA569D8}"/>
    <hyperlink ref="A4" location="'Wegleitung Kalkulation'!A15" display="Erläuterungen" xr:uid="{127BE511-56C1-5E42-BC67-7954CC2B566E}"/>
    <hyperlink ref="A5" location="'Wegleitung Kalkulation'!A26" display="Projekt-Bezeichnung" xr:uid="{F32B88CE-FC14-4D45-B655-CD3231DB5FC7}"/>
    <hyperlink ref="A7" location="'Wegleitung Kalkulation'!A77" display="Sachkosten" xr:uid="{6106071C-86D4-4F44-A6BD-4E323A0980F4}"/>
    <hyperlink ref="A8" location="'Wegleitung Kalkulation'!A91" display="Subcontracting" xr:uid="{C08D7064-8236-0C42-92DB-5F395A494CFC}"/>
    <hyperlink ref="A11" location="'Wegleitung Kalkulation'!A138" display="Kalkulation Overhead" xr:uid="{9A571D14-90D6-A648-AC4D-A6097A0E4EA8}"/>
    <hyperlink ref="A6" location="'Wegleitung Kalkulation'!A33" display="Personalkosten" xr:uid="{B94A1B7B-CC62-254F-BC69-AFFCC9CB9D30}"/>
    <hyperlink ref="A9" location="'Wegleitung Kalkulation'!A109" display="Praxispartner" xr:uid="{4D4CBF7A-680E-AA42-B65D-FCD2F1ADCA14}"/>
    <hyperlink ref="A11:C11" location="'Wegleitung Kalkulation'!A171" display="Kalkulation Overhead" xr:uid="{7264314C-7C06-C847-B74A-9BC90398063D}"/>
    <hyperlink ref="A7:C7" location="'Wegleitung Kalkulation'!A101" display="Sachkosten" xr:uid="{5892F7DB-1226-A442-B0CE-269C53914CF9}"/>
    <hyperlink ref="A8:C8" location="'Wegleitung Kalkulation'!A116" display="Subcontracting" xr:uid="{D72688D0-539A-4144-B21B-32D65EB27A9F}"/>
    <hyperlink ref="A9:C9" location="'Wegleitung Kalkulation'!A134" display="Praxispartner" xr:uid="{5F092E0F-D47B-4B48-97E5-B8198A89A90C}"/>
    <hyperlink ref="A10:D10" location="'Guide for Calculation English'!A159" display="Equipment/facilities/infrastructure" xr:uid="{816B48C5-D86B-FD45-81BB-6100609DE0D1}"/>
    <hyperlink ref="A7:D7" location="'Guide for Calculation English'!A118" display="Material costs" xr:uid="{F66E0FA3-6A83-994A-AE59-BF78A6B3E1D9}"/>
    <hyperlink ref="A8:D8" location="'Guide for Calculation English'!A133" display="Subcontracting" xr:uid="{59147D28-713C-5A48-9F37-9501073CA020}"/>
    <hyperlink ref="A9:D9" location="'Guide for Calculation English'!A151" display="Practice partner" xr:uid="{38E3C866-6018-DB44-B29B-3794CDEE1B1A}"/>
    <hyperlink ref="A11:D11" location="'Guide for Calculation English'!A185" display="Calculating overhead" xr:uid="{39D0DDCE-8740-9842-9DA1-A8F411178049}"/>
    <hyperlink ref="A12:D12" location="'Guide for Calculation English'!A198" display="Information on project financing" xr:uid="{74420B15-C9B0-D348-A0C0-27602E2D213A}"/>
    <hyperlink ref="A4:D4" location="'Guide for Calculation English'!A15" display="Explanation" xr:uid="{1A9FB5CA-C1DA-B348-8B9E-6DCADF917423}"/>
    <hyperlink ref="A5:D5" location="'Guide for Calculation English'!A26" display="Project name" xr:uid="{D415E143-289E-7947-9B16-DA44AB2EBDD5}"/>
    <hyperlink ref="A6:D6" location="'Guide for Calculation English'!A33" display="Personnel costs" xr:uid="{C3F30B11-AFBC-1E4E-987B-E1D9709A946C}"/>
  </hyperlinks>
  <pageMargins left="0.7" right="0.7" top="0.78740157499999996" bottom="0.78740157499999996" header="0.3" footer="0.3"/>
  <pageSetup paperSize="9" scale="62" fitToHeight="0" orientation="landscape" horizontalDpi="0" verticalDpi="0"/>
  <headerFooter>
    <oddHeader>&amp;C&amp;"Calibri Bold,Fett"&amp;18&amp;K000000DIZH CALCULATION GUIDE for Innovationsprogramme Calculation</oddHeader>
    <oddFooter>&amp;C&amp;"Calibri,Standard"&amp;K000000&amp;P / &amp;N&amp;R&amp;"Calibri,Standard"&amp;K000000last amendment: 17.05.2022 / ds</oddFooter>
  </headerFooter>
  <rowBreaks count="3" manualBreakCount="3">
    <brk id="32" max="16383" man="1"/>
    <brk id="72" max="16383" man="1"/>
    <brk id="201"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378F3-60DB-DC40-A3E7-B56240FEF4D0}">
  <sheetPr>
    <tabColor theme="5" tint="0.79998168889431442"/>
    <outlinePr summaryRight="0"/>
    <pageSetUpPr fitToPage="1"/>
  </sheetPr>
  <dimension ref="A1:S96"/>
  <sheetViews>
    <sheetView zoomScale="80" zoomScaleNormal="80" workbookViewId="0">
      <pane ySplit="10" topLeftCell="A16" activePane="bottomLeft" state="frozen"/>
      <selection activeCell="B9" sqref="B9"/>
      <selection pane="bottomLeft" activeCell="N14" sqref="N14"/>
    </sheetView>
  </sheetViews>
  <sheetFormatPr baseColWidth="10" defaultColWidth="10.83203125" defaultRowHeight="16" outlineLevelRow="1" outlineLevelCol="1"/>
  <cols>
    <col min="1" max="1" width="43" style="50" customWidth="1"/>
    <col min="2" max="2" width="15.83203125" style="59" customWidth="1"/>
    <col min="3" max="3" width="8" style="61" bestFit="1" customWidth="1"/>
    <col min="4" max="4" width="2.5" style="50" bestFit="1" customWidth="1"/>
    <col min="5" max="5" width="13.83203125" style="59" customWidth="1" outlineLevel="1"/>
    <col min="6" max="6" width="5.6640625" style="60" bestFit="1" customWidth="1" outlineLevel="1"/>
    <col min="7" max="7" width="2.5" style="50" bestFit="1" customWidth="1"/>
    <col min="8" max="8" width="13.83203125" style="59" customWidth="1" outlineLevel="1"/>
    <col min="9" max="9" width="5.6640625" style="60" bestFit="1" customWidth="1" outlineLevel="1"/>
    <col min="10" max="10" width="2.5" style="50" bestFit="1" customWidth="1"/>
    <col min="11" max="11" width="13.83203125" style="59" customWidth="1" outlineLevel="1"/>
    <col min="12" max="12" width="5.6640625" style="60" bestFit="1" customWidth="1" outlineLevel="1"/>
    <col min="13" max="13" width="2.5" style="50" bestFit="1" customWidth="1"/>
    <col min="14" max="14" width="13.83203125" style="59" customWidth="1" outlineLevel="1"/>
    <col min="15" max="15" width="6" style="50" bestFit="1" customWidth="1" outlineLevel="1"/>
    <col min="16" max="16" width="68.1640625" style="50" bestFit="1" customWidth="1"/>
    <col min="17" max="16384" width="10.83203125" style="50"/>
  </cols>
  <sheetData>
    <row r="1" spans="1:16">
      <c r="A1" s="126" t="s">
        <v>106</v>
      </c>
      <c r="B1" s="127"/>
      <c r="C1" s="128" t="s">
        <v>107</v>
      </c>
      <c r="D1" s="129"/>
      <c r="E1" s="214"/>
      <c r="F1" s="215"/>
      <c r="G1" s="95"/>
      <c r="H1" s="214"/>
      <c r="I1" s="215"/>
      <c r="K1" s="123" t="s">
        <v>108</v>
      </c>
    </row>
    <row r="3" spans="1:16" ht="5" customHeight="1"/>
    <row r="4" spans="1:16" s="123" customFormat="1" ht="16" customHeight="1">
      <c r="A4" s="216"/>
      <c r="B4" s="122" t="s">
        <v>16</v>
      </c>
      <c r="C4" s="122"/>
      <c r="E4" s="217">
        <v>44927</v>
      </c>
      <c r="F4" s="122" t="s">
        <v>18</v>
      </c>
      <c r="G4" s="122"/>
      <c r="H4" s="122"/>
      <c r="I4" s="218"/>
      <c r="K4" s="219">
        <f>E4+(K5*365)</f>
        <v>46752</v>
      </c>
      <c r="L4" s="122" t="s">
        <v>109</v>
      </c>
      <c r="M4" s="122"/>
      <c r="N4" s="122"/>
      <c r="O4" s="122"/>
    </row>
    <row r="5" spans="1:16" s="123" customFormat="1" ht="16" customHeight="1">
      <c r="A5" s="216"/>
      <c r="B5" s="122" t="s">
        <v>20</v>
      </c>
      <c r="C5" s="122"/>
      <c r="E5" s="220">
        <v>60</v>
      </c>
      <c r="F5" s="122" t="s">
        <v>22</v>
      </c>
      <c r="G5" s="122"/>
      <c r="H5" s="122"/>
      <c r="I5" s="218"/>
      <c r="K5" s="221">
        <f>IFERROR(E5/12,0)</f>
        <v>5</v>
      </c>
      <c r="L5" s="122" t="s">
        <v>110</v>
      </c>
      <c r="M5" s="122"/>
      <c r="N5" s="122"/>
      <c r="O5" s="122"/>
    </row>
    <row r="6" spans="1:16" s="123" customFormat="1">
      <c r="A6" s="216"/>
      <c r="B6" s="122" t="s">
        <v>24</v>
      </c>
      <c r="C6" s="122"/>
      <c r="I6" s="218"/>
      <c r="K6" s="124"/>
      <c r="L6" s="125"/>
      <c r="N6" s="124"/>
    </row>
    <row r="7" spans="1:16" s="224" customFormat="1">
      <c r="A7" s="222"/>
      <c r="B7" s="223"/>
      <c r="C7" s="223"/>
      <c r="E7" s="123"/>
      <c r="F7" s="123"/>
      <c r="G7" s="123"/>
      <c r="H7" s="123"/>
      <c r="I7" s="218"/>
      <c r="K7" s="218"/>
      <c r="L7" s="225"/>
      <c r="N7" s="218"/>
    </row>
    <row r="8" spans="1:16" s="123" customFormat="1" ht="6" customHeight="1">
      <c r="A8" s="130"/>
      <c r="F8" s="131"/>
      <c r="I8" s="131"/>
      <c r="L8" s="131"/>
    </row>
    <row r="9" spans="1:16" s="123" customFormat="1" ht="17" customHeight="1">
      <c r="B9" s="124"/>
      <c r="C9" s="132"/>
      <c r="D9" s="295"/>
      <c r="E9" s="232">
        <f>IFERROR(E64/$B64, 0)</f>
        <v>0</v>
      </c>
      <c r="F9" s="233"/>
      <c r="G9" s="295" t="s">
        <v>111</v>
      </c>
      <c r="H9" s="232">
        <f>IFERROR(H64/$B64, 0)</f>
        <v>0</v>
      </c>
      <c r="I9" s="233"/>
      <c r="J9" s="295" t="s">
        <v>112</v>
      </c>
      <c r="K9" s="232">
        <f>IFERROR(K64/$B64, 0)</f>
        <v>0</v>
      </c>
      <c r="L9" s="233"/>
      <c r="M9" s="295" t="s">
        <v>113</v>
      </c>
      <c r="N9" s="232">
        <f>IFERROR(N64/$B64, 0)</f>
        <v>0</v>
      </c>
      <c r="O9" s="233"/>
      <c r="P9" s="293" t="s">
        <v>114</v>
      </c>
    </row>
    <row r="10" spans="1:16" s="133" customFormat="1" ht="32" customHeight="1" collapsed="1">
      <c r="A10" s="258" t="s">
        <v>115</v>
      </c>
      <c r="B10" s="259" t="s">
        <v>116</v>
      </c>
      <c r="C10" s="260" t="s">
        <v>117</v>
      </c>
      <c r="D10" s="295"/>
      <c r="E10" s="226" t="s">
        <v>118</v>
      </c>
      <c r="F10" s="234"/>
      <c r="G10" s="295"/>
      <c r="H10" s="226" t="s">
        <v>111</v>
      </c>
      <c r="I10" s="234"/>
      <c r="J10" s="295"/>
      <c r="K10" s="226" t="s">
        <v>112</v>
      </c>
      <c r="L10" s="234"/>
      <c r="M10" s="295"/>
      <c r="N10" s="226" t="s">
        <v>119</v>
      </c>
      <c r="O10" s="234"/>
      <c r="P10" s="294"/>
    </row>
    <row r="11" spans="1:16" outlineLevel="1">
      <c r="A11" s="235" t="s">
        <v>120</v>
      </c>
      <c r="B11" s="236">
        <f t="shared" ref="B11:B18" si="0">SUM(E11,H11,K11,N11)</f>
        <v>0</v>
      </c>
      <c r="C11" s="237">
        <f t="shared" ref="C11:C18" si="1">IFERROR(B11/B$20, 0)</f>
        <v>0</v>
      </c>
      <c r="E11" s="62">
        <f>SUM('Personnel Costs'!H25)</f>
        <v>0</v>
      </c>
      <c r="H11" s="62"/>
      <c r="K11" s="62"/>
      <c r="N11" s="62"/>
      <c r="O11" s="60"/>
      <c r="P11" s="253" t="s">
        <v>121</v>
      </c>
    </row>
    <row r="12" spans="1:16" outlineLevel="1">
      <c r="A12" s="235" t="s">
        <v>122</v>
      </c>
      <c r="B12" s="236">
        <f t="shared" si="0"/>
        <v>0</v>
      </c>
      <c r="C12" s="237">
        <f t="shared" si="1"/>
        <v>0</v>
      </c>
      <c r="E12" s="62"/>
      <c r="H12" s="62">
        <f>SUM('Personnel Costs'!H42)</f>
        <v>0</v>
      </c>
      <c r="K12" s="62"/>
      <c r="N12" s="62"/>
      <c r="O12" s="60"/>
      <c r="P12" s="253" t="s">
        <v>121</v>
      </c>
    </row>
    <row r="13" spans="1:16" outlineLevel="1">
      <c r="A13" s="235" t="s">
        <v>123</v>
      </c>
      <c r="B13" s="236">
        <f t="shared" si="0"/>
        <v>0</v>
      </c>
      <c r="C13" s="237">
        <f>IFERROR(B13/B$20, 0)</f>
        <v>0</v>
      </c>
      <c r="E13" s="62"/>
      <c r="H13" s="62"/>
      <c r="K13" s="62">
        <f>SUM('Personnel Costs'!H59)</f>
        <v>0</v>
      </c>
      <c r="N13" s="62"/>
      <c r="O13" s="60"/>
      <c r="P13" s="253" t="s">
        <v>121</v>
      </c>
    </row>
    <row r="14" spans="1:16" outlineLevel="1">
      <c r="A14" s="235" t="s">
        <v>124</v>
      </c>
      <c r="B14" s="236">
        <f t="shared" si="0"/>
        <v>0</v>
      </c>
      <c r="C14" s="237">
        <f>IFERROR(B14/B$20, 0)</f>
        <v>0</v>
      </c>
      <c r="E14" s="62"/>
      <c r="H14" s="62"/>
      <c r="K14" s="62"/>
      <c r="N14" s="62">
        <f>SUM('Personnel Costs'!H76)</f>
        <v>0</v>
      </c>
      <c r="O14" s="60"/>
      <c r="P14" s="253" t="s">
        <v>121</v>
      </c>
    </row>
    <row r="15" spans="1:16" outlineLevel="1">
      <c r="A15" s="238" t="s">
        <v>125</v>
      </c>
      <c r="B15" s="236">
        <f t="shared" si="0"/>
        <v>0</v>
      </c>
      <c r="C15" s="237">
        <f t="shared" si="1"/>
        <v>0</v>
      </c>
      <c r="E15" s="63"/>
      <c r="H15" s="63"/>
      <c r="K15" s="63"/>
      <c r="N15" s="63"/>
      <c r="O15" s="60"/>
      <c r="P15" s="253" t="s">
        <v>126</v>
      </c>
    </row>
    <row r="16" spans="1:16" outlineLevel="1">
      <c r="A16" s="238" t="s">
        <v>125</v>
      </c>
      <c r="B16" s="236">
        <f t="shared" si="0"/>
        <v>0</v>
      </c>
      <c r="C16" s="237">
        <f t="shared" si="1"/>
        <v>0</v>
      </c>
      <c r="E16" s="63"/>
      <c r="H16" s="63"/>
      <c r="K16" s="63"/>
      <c r="N16" s="63"/>
      <c r="O16" s="60"/>
      <c r="P16" s="253" t="s">
        <v>126</v>
      </c>
    </row>
    <row r="17" spans="1:16" outlineLevel="1">
      <c r="A17" s="238" t="s">
        <v>125</v>
      </c>
      <c r="B17" s="236">
        <f t="shared" si="0"/>
        <v>0</v>
      </c>
      <c r="C17" s="237">
        <f>IFERROR(B17/B$20, 0)</f>
        <v>0</v>
      </c>
      <c r="E17" s="63"/>
      <c r="H17" s="63"/>
      <c r="K17" s="63"/>
      <c r="N17" s="63"/>
      <c r="O17" s="60"/>
      <c r="P17" s="253" t="s">
        <v>126</v>
      </c>
    </row>
    <row r="18" spans="1:16" outlineLevel="1">
      <c r="A18" s="238" t="s">
        <v>125</v>
      </c>
      <c r="B18" s="236">
        <f t="shared" si="0"/>
        <v>0</v>
      </c>
      <c r="C18" s="237">
        <f t="shared" si="1"/>
        <v>0</v>
      </c>
      <c r="E18" s="63"/>
      <c r="H18" s="63"/>
      <c r="K18" s="63"/>
      <c r="N18" s="63"/>
      <c r="O18" s="60"/>
      <c r="P18" s="253" t="s">
        <v>126</v>
      </c>
    </row>
    <row r="19" spans="1:16" ht="10.5" customHeight="1" outlineLevel="1">
      <c r="A19" s="239" t="s">
        <v>127</v>
      </c>
      <c r="B19" s="240"/>
      <c r="C19" s="241"/>
      <c r="E19" s="227"/>
      <c r="H19" s="227"/>
      <c r="K19" s="227"/>
      <c r="N19" s="227"/>
      <c r="O19" s="60"/>
      <c r="P19" s="92"/>
    </row>
    <row r="20" spans="1:16" s="135" customFormat="1" ht="19">
      <c r="A20" s="242" t="s">
        <v>128</v>
      </c>
      <c r="B20" s="243">
        <f>SUM(B11:B19)</f>
        <v>0</v>
      </c>
      <c r="C20" s="244">
        <f>IFERROR(B20/B$61, 0)</f>
        <v>0</v>
      </c>
      <c r="D20" s="134"/>
      <c r="E20" s="228">
        <f>SUM(E11:E19)</f>
        <v>0</v>
      </c>
      <c r="F20" s="257">
        <f>IFERROR(E20/E$61, 0)</f>
        <v>0</v>
      </c>
      <c r="G20" s="134"/>
      <c r="H20" s="228">
        <f>SUM(H11:H19)</f>
        <v>0</v>
      </c>
      <c r="I20" s="257">
        <f>IFERROR(H20/H$61, 0)</f>
        <v>0</v>
      </c>
      <c r="J20" s="134"/>
      <c r="K20" s="228">
        <f>SUM(K11:K19)</f>
        <v>0</v>
      </c>
      <c r="L20" s="257">
        <f>IFERROR(K20/K$61, 0)</f>
        <v>0</v>
      </c>
      <c r="M20" s="134"/>
      <c r="N20" s="228">
        <f>SUM(N11:N19)</f>
        <v>0</v>
      </c>
      <c r="O20" s="257">
        <f>IFERROR(N20/N$61, 0)</f>
        <v>0</v>
      </c>
      <c r="P20" s="254"/>
    </row>
    <row r="21" spans="1:16" s="135" customFormat="1" ht="19">
      <c r="A21" s="267"/>
      <c r="B21" s="268"/>
      <c r="C21" s="266"/>
      <c r="D21" s="134"/>
      <c r="E21" s="265"/>
      <c r="F21" s="264"/>
      <c r="G21" s="134"/>
      <c r="H21" s="265"/>
      <c r="I21" s="264"/>
      <c r="J21" s="134"/>
      <c r="K21" s="265"/>
      <c r="L21" s="264"/>
      <c r="M21" s="134"/>
      <c r="N21" s="268"/>
      <c r="O21" s="264"/>
      <c r="P21" s="269"/>
    </row>
    <row r="22" spans="1:16" outlineLevel="1">
      <c r="A22" s="245" t="s">
        <v>125</v>
      </c>
      <c r="B22" s="236">
        <f t="shared" ref="B22:B27" si="2">SUM(E22,H22,K22,N22)</f>
        <v>0</v>
      </c>
      <c r="C22" s="237">
        <f t="shared" ref="C22:C27" si="3">IFERROR(B22/B$29, 0)</f>
        <v>0</v>
      </c>
      <c r="E22" s="93"/>
      <c r="H22" s="93"/>
      <c r="K22" s="93">
        <v>0</v>
      </c>
      <c r="N22" s="93"/>
      <c r="O22" s="60"/>
      <c r="P22" s="255" t="s">
        <v>126</v>
      </c>
    </row>
    <row r="23" spans="1:16" outlineLevel="1">
      <c r="A23" s="245" t="s">
        <v>125</v>
      </c>
      <c r="B23" s="236">
        <f t="shared" si="2"/>
        <v>0</v>
      </c>
      <c r="C23" s="237">
        <f t="shared" si="3"/>
        <v>0</v>
      </c>
      <c r="E23" s="93"/>
      <c r="H23" s="93"/>
      <c r="K23" s="93"/>
      <c r="N23" s="93"/>
      <c r="O23" s="60"/>
      <c r="P23" s="255" t="s">
        <v>126</v>
      </c>
    </row>
    <row r="24" spans="1:16" outlineLevel="1">
      <c r="A24" s="245" t="s">
        <v>125</v>
      </c>
      <c r="B24" s="236">
        <f t="shared" si="2"/>
        <v>0</v>
      </c>
      <c r="C24" s="237">
        <f t="shared" si="3"/>
        <v>0</v>
      </c>
      <c r="E24" s="93"/>
      <c r="H24" s="93"/>
      <c r="K24" s="93"/>
      <c r="N24" s="93"/>
      <c r="O24" s="60"/>
      <c r="P24" s="255" t="s">
        <v>126</v>
      </c>
    </row>
    <row r="25" spans="1:16" outlineLevel="1">
      <c r="A25" s="245" t="s">
        <v>125</v>
      </c>
      <c r="B25" s="236">
        <f t="shared" si="2"/>
        <v>0</v>
      </c>
      <c r="C25" s="237">
        <f t="shared" si="3"/>
        <v>0</v>
      </c>
      <c r="E25" s="93"/>
      <c r="H25" s="93"/>
      <c r="K25" s="93"/>
      <c r="N25" s="93"/>
      <c r="O25" s="60"/>
      <c r="P25" s="255" t="s">
        <v>126</v>
      </c>
    </row>
    <row r="26" spans="1:16" outlineLevel="1">
      <c r="A26" s="245" t="s">
        <v>125</v>
      </c>
      <c r="B26" s="236">
        <f t="shared" si="2"/>
        <v>0</v>
      </c>
      <c r="C26" s="237">
        <f t="shared" si="3"/>
        <v>0</v>
      </c>
      <c r="E26" s="93"/>
      <c r="H26" s="93"/>
      <c r="K26" s="93"/>
      <c r="N26" s="93"/>
      <c r="O26" s="60"/>
      <c r="P26" s="255" t="s">
        <v>126</v>
      </c>
    </row>
    <row r="27" spans="1:16" outlineLevel="1">
      <c r="A27" s="245" t="s">
        <v>125</v>
      </c>
      <c r="B27" s="236">
        <f t="shared" si="2"/>
        <v>0</v>
      </c>
      <c r="C27" s="237">
        <f t="shared" si="3"/>
        <v>0</v>
      </c>
      <c r="E27" s="93"/>
      <c r="H27" s="93"/>
      <c r="K27" s="93"/>
      <c r="N27" s="93"/>
      <c r="O27" s="60"/>
      <c r="P27" s="255" t="s">
        <v>126</v>
      </c>
    </row>
    <row r="28" spans="1:16" ht="11" customHeight="1" outlineLevel="1">
      <c r="A28" s="246" t="s">
        <v>129</v>
      </c>
      <c r="B28" s="240"/>
      <c r="C28" s="241"/>
      <c r="E28" s="94"/>
      <c r="H28" s="94"/>
      <c r="K28" s="94"/>
      <c r="N28" s="94"/>
      <c r="O28" s="60"/>
      <c r="P28" s="94"/>
    </row>
    <row r="29" spans="1:16" s="135" customFormat="1" ht="19">
      <c r="A29" s="247" t="s">
        <v>130</v>
      </c>
      <c r="B29" s="248">
        <f>SUM(B22:B28)</f>
        <v>0</v>
      </c>
      <c r="C29" s="249">
        <f>IFERROR(B29/B$61, 0)</f>
        <v>0</v>
      </c>
      <c r="D29" s="134"/>
      <c r="E29" s="229">
        <f>SUM(E22:E28)</f>
        <v>0</v>
      </c>
      <c r="F29" s="230"/>
      <c r="G29" s="134"/>
      <c r="H29" s="229">
        <f>SUM(H22:H28)</f>
        <v>0</v>
      </c>
      <c r="I29" s="230"/>
      <c r="J29" s="134"/>
      <c r="K29" s="229">
        <f>SUM(K22:K28)</f>
        <v>0</v>
      </c>
      <c r="L29" s="230"/>
      <c r="M29" s="134"/>
      <c r="N29" s="229">
        <f>SUM(N22:N28)</f>
        <v>0</v>
      </c>
      <c r="O29" s="230"/>
      <c r="P29" s="256"/>
    </row>
    <row r="30" spans="1:16" s="135" customFormat="1" ht="19">
      <c r="A30" s="267"/>
      <c r="B30" s="268"/>
      <c r="C30" s="266"/>
      <c r="D30" s="134"/>
      <c r="E30" s="265"/>
      <c r="F30" s="264"/>
      <c r="G30" s="134"/>
      <c r="H30" s="268"/>
      <c r="I30" s="264"/>
      <c r="J30" s="134"/>
      <c r="K30" s="268"/>
      <c r="L30" s="264"/>
      <c r="M30" s="134"/>
      <c r="N30" s="268"/>
      <c r="O30" s="264"/>
      <c r="P30" s="269"/>
    </row>
    <row r="31" spans="1:16" outlineLevel="1">
      <c r="A31" s="238" t="s">
        <v>131</v>
      </c>
      <c r="B31" s="236">
        <f>SUM(E31,H31,K31,N31)</f>
        <v>0</v>
      </c>
      <c r="C31" s="237">
        <f>IFERROR(B31/B$37, 0)</f>
        <v>0</v>
      </c>
      <c r="E31" s="63"/>
      <c r="H31" s="63"/>
      <c r="K31" s="63"/>
      <c r="N31" s="63"/>
      <c r="O31" s="60"/>
      <c r="P31" s="253" t="s">
        <v>132</v>
      </c>
    </row>
    <row r="32" spans="1:16" outlineLevel="1">
      <c r="A32" s="238" t="s">
        <v>133</v>
      </c>
      <c r="B32" s="236">
        <f>SUM(E32,H32,K32,N32)</f>
        <v>0</v>
      </c>
      <c r="C32" s="237">
        <f>IFERROR(B32/B$37, 0)</f>
        <v>0</v>
      </c>
      <c r="E32" s="63"/>
      <c r="H32" s="63"/>
      <c r="K32" s="63"/>
      <c r="N32" s="63"/>
      <c r="O32" s="60"/>
      <c r="P32" s="253" t="s">
        <v>132</v>
      </c>
    </row>
    <row r="33" spans="1:16" outlineLevel="1">
      <c r="A33" s="238" t="s">
        <v>134</v>
      </c>
      <c r="B33" s="236">
        <f>SUM(E33,H33,K33,N33)</f>
        <v>0</v>
      </c>
      <c r="C33" s="237">
        <f>IFERROR(B33/B$37, 0)</f>
        <v>0</v>
      </c>
      <c r="E33" s="63"/>
      <c r="H33" s="63"/>
      <c r="K33" s="63"/>
      <c r="N33" s="63"/>
      <c r="O33" s="60"/>
      <c r="P33" s="253" t="s">
        <v>132</v>
      </c>
    </row>
    <row r="34" spans="1:16" outlineLevel="1">
      <c r="A34" s="238" t="s">
        <v>135</v>
      </c>
      <c r="B34" s="236">
        <f>SUM(E34,H34,K34,N34)</f>
        <v>0</v>
      </c>
      <c r="C34" s="237">
        <f>IFERROR(B34/B$37, 0)</f>
        <v>0</v>
      </c>
      <c r="E34" s="63"/>
      <c r="H34" s="63"/>
      <c r="K34" s="63"/>
      <c r="N34" s="63"/>
      <c r="O34" s="60"/>
      <c r="P34" s="253" t="s">
        <v>132</v>
      </c>
    </row>
    <row r="35" spans="1:16" outlineLevel="1">
      <c r="A35" s="238"/>
      <c r="B35" s="236">
        <f>SUM(E35,H35,K35,N35)</f>
        <v>0</v>
      </c>
      <c r="C35" s="237">
        <f>IFERROR(B35/B$37, 0)</f>
        <v>0</v>
      </c>
      <c r="E35" s="63"/>
      <c r="H35" s="63"/>
      <c r="K35" s="63"/>
      <c r="N35" s="63"/>
      <c r="O35" s="60"/>
      <c r="P35" s="253" t="s">
        <v>136</v>
      </c>
    </row>
    <row r="36" spans="1:16" ht="11" customHeight="1" outlineLevel="1">
      <c r="A36" s="239" t="s">
        <v>137</v>
      </c>
      <c r="B36" s="240"/>
      <c r="C36" s="241"/>
      <c r="E36" s="92"/>
      <c r="H36" s="92"/>
      <c r="K36" s="92"/>
      <c r="N36" s="92"/>
      <c r="O36" s="60"/>
      <c r="P36" s="92"/>
    </row>
    <row r="37" spans="1:16" s="135" customFormat="1" ht="19">
      <c r="A37" s="242" t="s">
        <v>138</v>
      </c>
      <c r="B37" s="243">
        <f>SUM(B31:B36)</f>
        <v>0</v>
      </c>
      <c r="C37" s="244">
        <f>IFERROR(B37/B$61, 0)</f>
        <v>0</v>
      </c>
      <c r="D37" s="134"/>
      <c r="E37" s="228">
        <f>SUM(E31:E36)</f>
        <v>0</v>
      </c>
      <c r="F37" s="257"/>
      <c r="G37" s="134"/>
      <c r="H37" s="228">
        <f>SUM(H31:H36)</f>
        <v>0</v>
      </c>
      <c r="I37" s="257"/>
      <c r="J37" s="134"/>
      <c r="K37" s="228">
        <f>SUM(K31:K36)</f>
        <v>0</v>
      </c>
      <c r="L37" s="257"/>
      <c r="M37" s="134"/>
      <c r="N37" s="228">
        <f>SUM(N31:N36)</f>
        <v>0</v>
      </c>
      <c r="O37" s="257"/>
      <c r="P37" s="254"/>
    </row>
    <row r="38" spans="1:16" s="135" customFormat="1" ht="19">
      <c r="A38" s="267"/>
      <c r="B38" s="268"/>
      <c r="C38" s="266"/>
      <c r="D38" s="134"/>
      <c r="E38" s="268"/>
      <c r="F38" s="264"/>
      <c r="G38" s="134"/>
      <c r="H38" s="268"/>
      <c r="I38" s="264"/>
      <c r="J38" s="134"/>
      <c r="K38" s="268"/>
      <c r="L38" s="264"/>
      <c r="M38" s="134"/>
      <c r="N38" s="268"/>
      <c r="O38" s="270"/>
      <c r="P38" s="269"/>
    </row>
    <row r="39" spans="1:16" outlineLevel="1">
      <c r="A39" s="245" t="s">
        <v>125</v>
      </c>
      <c r="B39" s="236">
        <f>SUM(E39,H39,K39,N39)</f>
        <v>0</v>
      </c>
      <c r="C39" s="237">
        <f>IFERROR(B39/B$45, 0)</f>
        <v>0</v>
      </c>
      <c r="E39" s="93"/>
      <c r="H39" s="93"/>
      <c r="K39" s="93"/>
      <c r="N39" s="93"/>
      <c r="O39" s="60"/>
      <c r="P39" s="255" t="s">
        <v>132</v>
      </c>
    </row>
    <row r="40" spans="1:16" outlineLevel="1">
      <c r="A40" s="245" t="s">
        <v>125</v>
      </c>
      <c r="B40" s="236">
        <f>SUM(E40,H40,K40,N40)</f>
        <v>0</v>
      </c>
      <c r="C40" s="237">
        <f>IFERROR(B40/B$45, 0)</f>
        <v>0</v>
      </c>
      <c r="E40" s="93"/>
      <c r="H40" s="93"/>
      <c r="K40" s="93"/>
      <c r="N40" s="93"/>
      <c r="O40" s="60"/>
      <c r="P40" s="255" t="s">
        <v>132</v>
      </c>
    </row>
    <row r="41" spans="1:16" outlineLevel="1">
      <c r="A41" s="245" t="s">
        <v>125</v>
      </c>
      <c r="B41" s="236">
        <f>SUM(E41,H41,K41,N41)</f>
        <v>0</v>
      </c>
      <c r="C41" s="237">
        <f>IFERROR(B41/B$45, 0)</f>
        <v>0</v>
      </c>
      <c r="E41" s="93"/>
      <c r="H41" s="93"/>
      <c r="K41" s="93"/>
      <c r="N41" s="93"/>
      <c r="O41" s="60"/>
      <c r="P41" s="255" t="s">
        <v>132</v>
      </c>
    </row>
    <row r="42" spans="1:16" outlineLevel="1">
      <c r="A42" s="245" t="s">
        <v>125</v>
      </c>
      <c r="B42" s="236">
        <f>SUM(E42,H42,K42,N42)</f>
        <v>0</v>
      </c>
      <c r="C42" s="237">
        <f>IFERROR(B42/B$45, 0)</f>
        <v>0</v>
      </c>
      <c r="E42" s="93"/>
      <c r="H42" s="93"/>
      <c r="K42" s="93"/>
      <c r="N42" s="93"/>
      <c r="O42" s="60"/>
      <c r="P42" s="255" t="s">
        <v>132</v>
      </c>
    </row>
    <row r="43" spans="1:16" outlineLevel="1">
      <c r="A43" s="245" t="s">
        <v>125</v>
      </c>
      <c r="B43" s="236">
        <f>SUM(E43,H43,K43,N43)</f>
        <v>0</v>
      </c>
      <c r="C43" s="237">
        <f>IFERROR(B43/B$45, 0)</f>
        <v>0</v>
      </c>
      <c r="E43" s="93"/>
      <c r="H43" s="93"/>
      <c r="K43" s="93"/>
      <c r="N43" s="93"/>
      <c r="O43" s="60"/>
      <c r="P43" s="255" t="s">
        <v>136</v>
      </c>
    </row>
    <row r="44" spans="1:16" ht="11" customHeight="1" outlineLevel="1">
      <c r="A44" s="246" t="s">
        <v>139</v>
      </c>
      <c r="B44" s="240"/>
      <c r="C44" s="241"/>
      <c r="E44" s="94"/>
      <c r="H44" s="94"/>
      <c r="K44" s="94"/>
      <c r="N44" s="94"/>
      <c r="O44" s="60"/>
      <c r="P44" s="94"/>
    </row>
    <row r="45" spans="1:16" s="135" customFormat="1" ht="19">
      <c r="A45" s="247" t="s">
        <v>140</v>
      </c>
      <c r="B45" s="248">
        <f>SUM(B39:B44)</f>
        <v>0</v>
      </c>
      <c r="C45" s="249">
        <f>IFERROR(B45/B$61, 0)</f>
        <v>0</v>
      </c>
      <c r="D45" s="134"/>
      <c r="E45" s="229">
        <f>SUM(E39:E44)</f>
        <v>0</v>
      </c>
      <c r="F45" s="230"/>
      <c r="G45" s="134"/>
      <c r="H45" s="229">
        <f>SUM(H39:H44)</f>
        <v>0</v>
      </c>
      <c r="I45" s="230"/>
      <c r="J45" s="134"/>
      <c r="K45" s="229">
        <f>SUM(K39:K44)</f>
        <v>0</v>
      </c>
      <c r="L45" s="230"/>
      <c r="M45" s="134"/>
      <c r="N45" s="229">
        <f>SUM(N39:N44)</f>
        <v>0</v>
      </c>
      <c r="O45" s="230"/>
      <c r="P45" s="256"/>
    </row>
    <row r="46" spans="1:16" s="135" customFormat="1" ht="19">
      <c r="A46" s="267"/>
      <c r="B46" s="268"/>
      <c r="C46" s="266"/>
      <c r="D46" s="134"/>
      <c r="E46" s="268"/>
      <c r="F46" s="264"/>
      <c r="G46" s="134"/>
      <c r="H46" s="268"/>
      <c r="I46" s="264"/>
      <c r="J46" s="134"/>
      <c r="K46" s="268"/>
      <c r="L46" s="264"/>
      <c r="M46" s="134"/>
      <c r="N46" s="268"/>
      <c r="O46" s="264"/>
      <c r="P46" s="269"/>
    </row>
    <row r="47" spans="1:16" outlineLevel="1">
      <c r="A47" s="238" t="s">
        <v>141</v>
      </c>
      <c r="B47" s="236">
        <f t="shared" ref="B47:B52" si="4">SUM(E47,H47,K47,N47)</f>
        <v>0</v>
      </c>
      <c r="C47" s="237">
        <f t="shared" ref="C47:C52" si="5">IFERROR(B47/B$54, 0)</f>
        <v>0</v>
      </c>
      <c r="E47" s="63"/>
      <c r="H47" s="63"/>
      <c r="K47" s="63"/>
      <c r="N47" s="63"/>
      <c r="O47" s="60"/>
      <c r="P47" s="253" t="s">
        <v>142</v>
      </c>
    </row>
    <row r="48" spans="1:16" outlineLevel="1">
      <c r="A48" s="238" t="s">
        <v>143</v>
      </c>
      <c r="B48" s="236">
        <f t="shared" si="4"/>
        <v>0</v>
      </c>
      <c r="C48" s="237">
        <f t="shared" si="5"/>
        <v>0</v>
      </c>
      <c r="E48" s="63"/>
      <c r="H48" s="63"/>
      <c r="K48" s="63"/>
      <c r="N48" s="63"/>
      <c r="O48" s="60"/>
      <c r="P48" s="253" t="s">
        <v>144</v>
      </c>
    </row>
    <row r="49" spans="1:19" outlineLevel="1">
      <c r="A49" s="238" t="s">
        <v>125</v>
      </c>
      <c r="B49" s="236">
        <f t="shared" si="4"/>
        <v>0</v>
      </c>
      <c r="C49" s="237">
        <f t="shared" si="5"/>
        <v>0</v>
      </c>
      <c r="E49" s="63"/>
      <c r="H49" s="63"/>
      <c r="K49" s="63"/>
      <c r="N49" s="63"/>
      <c r="O49" s="60"/>
      <c r="P49" s="253" t="s">
        <v>144</v>
      </c>
    </row>
    <row r="50" spans="1:19" outlineLevel="1">
      <c r="A50" s="238" t="s">
        <v>125</v>
      </c>
      <c r="B50" s="236">
        <f t="shared" si="4"/>
        <v>0</v>
      </c>
      <c r="C50" s="237">
        <f t="shared" si="5"/>
        <v>0</v>
      </c>
      <c r="E50" s="63"/>
      <c r="H50" s="63"/>
      <c r="K50" s="63"/>
      <c r="N50" s="63"/>
      <c r="O50" s="60"/>
      <c r="P50" s="253" t="s">
        <v>144</v>
      </c>
    </row>
    <row r="51" spans="1:19" outlineLevel="1">
      <c r="A51" s="238" t="s">
        <v>125</v>
      </c>
      <c r="B51" s="236">
        <f t="shared" si="4"/>
        <v>0</v>
      </c>
      <c r="C51" s="237">
        <f t="shared" si="5"/>
        <v>0</v>
      </c>
      <c r="E51" s="63"/>
      <c r="H51" s="63"/>
      <c r="K51" s="63"/>
      <c r="N51" s="63"/>
      <c r="O51" s="60"/>
      <c r="P51" s="253" t="s">
        <v>144</v>
      </c>
    </row>
    <row r="52" spans="1:19" outlineLevel="1">
      <c r="A52" s="238" t="s">
        <v>125</v>
      </c>
      <c r="B52" s="236">
        <f t="shared" si="4"/>
        <v>0</v>
      </c>
      <c r="C52" s="237">
        <f t="shared" si="5"/>
        <v>0</v>
      </c>
      <c r="E52" s="63"/>
      <c r="H52" s="63"/>
      <c r="K52" s="63"/>
      <c r="N52" s="63"/>
      <c r="O52" s="60"/>
      <c r="P52" s="253" t="s">
        <v>144</v>
      </c>
    </row>
    <row r="53" spans="1:19" ht="11" customHeight="1" outlineLevel="1">
      <c r="A53" s="239" t="s">
        <v>145</v>
      </c>
      <c r="B53" s="240"/>
      <c r="C53" s="241"/>
      <c r="E53" s="92"/>
      <c r="H53" s="92"/>
      <c r="K53" s="92"/>
      <c r="N53" s="92"/>
      <c r="O53" s="60"/>
      <c r="P53" s="92"/>
    </row>
    <row r="54" spans="1:19" s="135" customFormat="1" ht="19">
      <c r="A54" s="250" t="s">
        <v>146</v>
      </c>
      <c r="B54" s="251">
        <f>SUM(B47:B53)</f>
        <v>0</v>
      </c>
      <c r="C54" s="252">
        <f>IFERROR(B54/B$61, 0)</f>
        <v>0</v>
      </c>
      <c r="D54" s="134"/>
      <c r="E54" s="231">
        <f>SUM(E47:E53)</f>
        <v>0</v>
      </c>
      <c r="F54" s="257"/>
      <c r="G54" s="134"/>
      <c r="H54" s="231">
        <f>SUM(H47:H53)</f>
        <v>0</v>
      </c>
      <c r="I54" s="257"/>
      <c r="J54" s="134"/>
      <c r="K54" s="231">
        <f>SUM(K47:K53)</f>
        <v>0</v>
      </c>
      <c r="L54" s="257"/>
      <c r="M54" s="134"/>
      <c r="N54" s="231">
        <f>SUM(N47:N53)</f>
        <v>0</v>
      </c>
      <c r="O54" s="257"/>
      <c r="P54" s="254" t="s">
        <v>147</v>
      </c>
    </row>
    <row r="55" spans="1:19" s="123" customFormat="1" ht="8" customHeight="1"/>
    <row r="56" spans="1:19" s="135" customFormat="1" ht="19">
      <c r="A56" s="136" t="s">
        <v>148</v>
      </c>
      <c r="B56" s="137">
        <f>SUM(B20,B29,B37,B45,B54)</f>
        <v>0</v>
      </c>
      <c r="C56" s="138"/>
      <c r="D56" s="123"/>
      <c r="E56" s="137">
        <f>SUM(E20,E29,E37,E45,E54)</f>
        <v>0</v>
      </c>
      <c r="F56" s="139"/>
      <c r="G56" s="134"/>
      <c r="H56" s="137">
        <f>SUM(H20,H29,H37,H45,H54)</f>
        <v>0</v>
      </c>
      <c r="I56" s="139"/>
      <c r="J56" s="134"/>
      <c r="K56" s="137">
        <f>SUM(K20,K29,K37,K45,K54)</f>
        <v>0</v>
      </c>
      <c r="L56" s="139"/>
      <c r="M56" s="134"/>
      <c r="N56" s="137">
        <f>SUM(N20,N29,N37,N45,N54)</f>
        <v>0</v>
      </c>
      <c r="O56" s="134"/>
      <c r="P56" s="140"/>
    </row>
    <row r="57" spans="1:19" s="146" customFormat="1">
      <c r="A57" s="141" t="s">
        <v>149</v>
      </c>
      <c r="B57" s="142">
        <f>SUM(E57,H57,K57,N57)</f>
        <v>0</v>
      </c>
      <c r="C57" s="143"/>
      <c r="D57" s="123"/>
      <c r="E57" s="142">
        <f>-E45</f>
        <v>0</v>
      </c>
      <c r="F57" s="144"/>
      <c r="G57" s="123"/>
      <c r="H57" s="142">
        <f>-H45</f>
        <v>0</v>
      </c>
      <c r="I57" s="144"/>
      <c r="J57" s="123"/>
      <c r="K57" s="142">
        <f>-K45</f>
        <v>0</v>
      </c>
      <c r="L57" s="144"/>
      <c r="M57" s="123"/>
      <c r="N57" s="142">
        <f>-N45</f>
        <v>0</v>
      </c>
      <c r="O57" s="123"/>
      <c r="P57" s="145"/>
    </row>
    <row r="58" spans="1:19" s="135" customFormat="1" ht="19">
      <c r="A58" s="136" t="s">
        <v>150</v>
      </c>
      <c r="B58" s="137">
        <f>SUM(B56:B57)</f>
        <v>0</v>
      </c>
      <c r="C58" s="138">
        <v>0.8</v>
      </c>
      <c r="D58" s="123"/>
      <c r="E58" s="137">
        <f>SUM(E56:E57)</f>
        <v>0</v>
      </c>
      <c r="F58" s="139"/>
      <c r="G58" s="134"/>
      <c r="H58" s="137">
        <f>SUM(H56:H57)</f>
        <v>0</v>
      </c>
      <c r="I58" s="139"/>
      <c r="J58" s="134"/>
      <c r="K58" s="137">
        <f>SUM(K56:K57)</f>
        <v>0</v>
      </c>
      <c r="L58" s="139"/>
      <c r="M58" s="134"/>
      <c r="N58" s="137">
        <f>SUM(N56:N57)</f>
        <v>0</v>
      </c>
      <c r="O58" s="134"/>
      <c r="P58" s="140"/>
    </row>
    <row r="59" spans="1:19" s="123" customFormat="1" ht="5" customHeight="1">
      <c r="B59" s="147"/>
      <c r="C59" s="148"/>
      <c r="E59" s="147"/>
      <c r="F59" s="125"/>
      <c r="H59" s="147"/>
      <c r="I59" s="125"/>
      <c r="K59" s="147"/>
      <c r="L59" s="125"/>
      <c r="N59" s="147"/>
    </row>
    <row r="60" spans="1:19" s="146" customFormat="1">
      <c r="A60" s="141" t="s">
        <v>151</v>
      </c>
      <c r="B60" s="142">
        <f>B58/0.8*0.2</f>
        <v>0</v>
      </c>
      <c r="C60" s="143">
        <v>0.2</v>
      </c>
      <c r="D60" s="123"/>
      <c r="E60" s="142">
        <f>E58/0.8*0.2</f>
        <v>0</v>
      </c>
      <c r="F60" s="125"/>
      <c r="G60" s="123"/>
      <c r="H60" s="142">
        <f>H58/0.8*0.2</f>
        <v>0</v>
      </c>
      <c r="I60" s="125"/>
      <c r="J60" s="123"/>
      <c r="K60" s="142">
        <f>K58/0.8*0.2</f>
        <v>0</v>
      </c>
      <c r="L60" s="125"/>
      <c r="M60" s="123"/>
      <c r="N60" s="142">
        <f>N58/0.8*0.2</f>
        <v>0</v>
      </c>
      <c r="O60" s="123"/>
      <c r="P60" s="149"/>
    </row>
    <row r="61" spans="1:19" s="155" customFormat="1" ht="20">
      <c r="A61" s="150" t="s">
        <v>152</v>
      </c>
      <c r="B61" s="151">
        <f>SUM(B60,B58)</f>
        <v>0</v>
      </c>
      <c r="C61" s="152">
        <v>1</v>
      </c>
      <c r="D61" s="153"/>
      <c r="E61" s="151">
        <f>SUM(E60,E58)</f>
        <v>0</v>
      </c>
      <c r="F61" s="153"/>
      <c r="G61" s="153"/>
      <c r="H61" s="151">
        <f>SUM(H60,H58)</f>
        <v>0</v>
      </c>
      <c r="I61" s="153"/>
      <c r="J61" s="153"/>
      <c r="K61" s="151">
        <f>SUM(K60,K58)</f>
        <v>0</v>
      </c>
      <c r="L61" s="153"/>
      <c r="M61" s="153"/>
      <c r="N61" s="151">
        <f>SUM(N60,N58)</f>
        <v>0</v>
      </c>
      <c r="O61" s="153"/>
      <c r="P61" s="154"/>
    </row>
    <row r="63" spans="1:19" s="123" customFormat="1" ht="19" collapsed="1">
      <c r="A63" s="136" t="s">
        <v>153</v>
      </c>
      <c r="B63" s="156"/>
      <c r="C63" s="157"/>
      <c r="E63" s="147"/>
      <c r="F63" s="125"/>
      <c r="H63" s="147"/>
      <c r="I63" s="125"/>
      <c r="K63" s="147"/>
      <c r="L63" s="125"/>
      <c r="N63" s="147"/>
      <c r="R63" s="158"/>
      <c r="S63" s="159"/>
    </row>
    <row r="64" spans="1:19" s="146" customFormat="1" ht="33" customHeight="1">
      <c r="A64" s="273" t="s">
        <v>255</v>
      </c>
      <c r="B64" s="142">
        <f>SUM(B61)</f>
        <v>0</v>
      </c>
      <c r="C64" s="143">
        <v>1</v>
      </c>
      <c r="E64" s="142">
        <f>SUM(E61:E61)</f>
        <v>0</v>
      </c>
      <c r="F64" s="160">
        <v>1</v>
      </c>
      <c r="H64" s="142">
        <f>SUM(H61:H61)</f>
        <v>0</v>
      </c>
      <c r="I64" s="160">
        <v>1</v>
      </c>
      <c r="K64" s="142">
        <f>SUM(K61:K61)</f>
        <v>0</v>
      </c>
      <c r="L64" s="160">
        <v>1</v>
      </c>
      <c r="N64" s="142">
        <f>SUM(N61:N61)</f>
        <v>0</v>
      </c>
      <c r="O64" s="160">
        <v>1</v>
      </c>
    </row>
    <row r="65" spans="1:19" s="134" customFormat="1" ht="39" customHeight="1">
      <c r="A65" s="271" t="s">
        <v>253</v>
      </c>
      <c r="B65" s="161">
        <f>B64*50%</f>
        <v>0</v>
      </c>
      <c r="C65" s="162">
        <f>IFERROR(B65/B$64, 0)</f>
        <v>0</v>
      </c>
      <c r="D65" s="135"/>
      <c r="E65" s="161">
        <f>E64*50%</f>
        <v>0</v>
      </c>
      <c r="F65" s="162">
        <f>IFERROR(E65/E$64, 0)</f>
        <v>0</v>
      </c>
      <c r="G65" s="135"/>
      <c r="H65" s="161">
        <f>H64*50%</f>
        <v>0</v>
      </c>
      <c r="I65" s="162">
        <f>IFERROR(H65/H$64, 0)</f>
        <v>0</v>
      </c>
      <c r="J65" s="135"/>
      <c r="K65" s="161">
        <f>K64*50%</f>
        <v>0</v>
      </c>
      <c r="L65" s="162">
        <f>IFERROR(K65/K$64, 0)</f>
        <v>0</v>
      </c>
      <c r="M65" s="135"/>
      <c r="N65" s="161">
        <f>N64*50%</f>
        <v>0</v>
      </c>
      <c r="O65" s="162">
        <f>IFERROR(N65/N$64, 0)</f>
        <v>0</v>
      </c>
    </row>
    <row r="66" spans="1:19" s="146" customFormat="1">
      <c r="A66" s="141" t="s">
        <v>154</v>
      </c>
      <c r="B66" s="142">
        <f>B64-B65</f>
        <v>0</v>
      </c>
      <c r="C66" s="143">
        <f>IFERROR(B66/B$64, 0)</f>
        <v>0</v>
      </c>
      <c r="E66" s="142">
        <f>E64-E65</f>
        <v>0</v>
      </c>
      <c r="F66" s="160">
        <f>IFERROR(E66/E$64, 0)</f>
        <v>0</v>
      </c>
      <c r="H66" s="142">
        <f>H64-H65</f>
        <v>0</v>
      </c>
      <c r="I66" s="160">
        <f>IFERROR(H66/H$64, 0)</f>
        <v>0</v>
      </c>
      <c r="K66" s="142">
        <f>K64-K65</f>
        <v>0</v>
      </c>
      <c r="L66" s="160">
        <f>IFERROR(K66/K$64, 0)</f>
        <v>0</v>
      </c>
      <c r="N66" s="142">
        <f>N64-N65</f>
        <v>0</v>
      </c>
      <c r="O66" s="160">
        <f>IFERROR(N66/N$64, 0)</f>
        <v>0</v>
      </c>
    </row>
    <row r="67" spans="1:19">
      <c r="B67" s="50"/>
      <c r="C67" s="50"/>
      <c r="E67" s="50"/>
      <c r="H67" s="50"/>
      <c r="K67" s="50"/>
      <c r="N67" s="50"/>
      <c r="O67" s="60"/>
    </row>
    <row r="68" spans="1:19" s="123" customFormat="1" ht="19">
      <c r="A68" s="163" t="s">
        <v>155</v>
      </c>
      <c r="B68" s="164"/>
      <c r="C68" s="165"/>
      <c r="F68" s="125"/>
      <c r="I68" s="125"/>
      <c r="L68" s="125"/>
      <c r="O68" s="125"/>
    </row>
    <row r="69" spans="1:19" s="124" customFormat="1" ht="38">
      <c r="A69" s="272" t="s">
        <v>254</v>
      </c>
      <c r="B69" s="166">
        <f>SUM(B70:B71)</f>
        <v>0</v>
      </c>
      <c r="C69" s="167">
        <f>SUM(C70:C71)</f>
        <v>0</v>
      </c>
      <c r="D69" s="123"/>
      <c r="E69" s="166">
        <f>SUM(E70:E71)</f>
        <v>0</v>
      </c>
      <c r="F69" s="168">
        <f>SUM(F70:F71)</f>
        <v>0</v>
      </c>
      <c r="G69" s="123"/>
      <c r="H69" s="166">
        <f>SUM(H70:H71)</f>
        <v>0</v>
      </c>
      <c r="I69" s="168">
        <f>SUM(I70:I71)</f>
        <v>0</v>
      </c>
      <c r="J69" s="123"/>
      <c r="K69" s="166">
        <f>SUM(K70:K71)</f>
        <v>0</v>
      </c>
      <c r="L69" s="168">
        <f>SUM(L70:L71)</f>
        <v>0</v>
      </c>
      <c r="M69" s="123"/>
      <c r="N69" s="166">
        <f>SUM(N70:N71)</f>
        <v>0</v>
      </c>
      <c r="O69" s="168">
        <f>SUM(O70:O71)</f>
        <v>0</v>
      </c>
      <c r="P69" s="123"/>
      <c r="Q69" s="123"/>
      <c r="R69" s="123"/>
      <c r="S69" s="123"/>
    </row>
    <row r="70" spans="1:19" s="123" customFormat="1">
      <c r="A70" s="169" t="s">
        <v>156</v>
      </c>
      <c r="B70" s="170">
        <f>SUM(B60)</f>
        <v>0</v>
      </c>
      <c r="C70" s="171">
        <f>IFERROR(B70/B$64, 0)</f>
        <v>0</v>
      </c>
      <c r="E70" s="170">
        <f>SUM(E60:E60)</f>
        <v>0</v>
      </c>
      <c r="F70" s="172">
        <f>IFERROR(E70/E$64, 0)</f>
        <v>0</v>
      </c>
      <c r="H70" s="170">
        <f>SUM(H60:H60)</f>
        <v>0</v>
      </c>
      <c r="I70" s="172">
        <f>IFERROR(H70/H$64, 0)</f>
        <v>0</v>
      </c>
      <c r="K70" s="170">
        <f>SUM(K60:K60)</f>
        <v>0</v>
      </c>
      <c r="L70" s="172">
        <f>IFERROR(K70/K$64, 0)</f>
        <v>0</v>
      </c>
      <c r="N70" s="170">
        <f>SUM(N60:N60)</f>
        <v>0</v>
      </c>
      <c r="O70" s="172">
        <f>IFERROR(N70/N$64, 0)</f>
        <v>0</v>
      </c>
    </row>
    <row r="71" spans="1:19" s="124" customFormat="1">
      <c r="A71" s="173" t="s">
        <v>157</v>
      </c>
      <c r="B71" s="164">
        <f>B66-B70</f>
        <v>0</v>
      </c>
      <c r="C71" s="165">
        <f>IFERROR(B71/B$64, 0)</f>
        <v>0</v>
      </c>
      <c r="D71" s="123"/>
      <c r="E71" s="164">
        <f>E66-E70</f>
        <v>0</v>
      </c>
      <c r="F71" s="174">
        <f>IFERROR(E71/E$64, 0)</f>
        <v>0</v>
      </c>
      <c r="G71" s="123"/>
      <c r="H71" s="164">
        <f>H66-H70</f>
        <v>0</v>
      </c>
      <c r="I71" s="174">
        <f>IFERROR(H71/H$64, 0)</f>
        <v>0</v>
      </c>
      <c r="J71" s="123"/>
      <c r="K71" s="164">
        <f>K66-K70</f>
        <v>0</v>
      </c>
      <c r="L71" s="174">
        <f>IFERROR(K71/K$64, 0)</f>
        <v>0</v>
      </c>
      <c r="M71" s="123"/>
      <c r="N71" s="164">
        <f>N66-N70</f>
        <v>0</v>
      </c>
      <c r="O71" s="174">
        <f>IFERROR(N71/N$64, 0)</f>
        <v>0</v>
      </c>
      <c r="P71" s="123"/>
      <c r="Q71" s="123"/>
      <c r="R71" s="123"/>
      <c r="S71" s="123"/>
    </row>
    <row r="72" spans="1:19" s="73" customFormat="1" ht="11" outlineLevel="1">
      <c r="A72" s="82"/>
      <c r="B72" s="96">
        <f t="shared" ref="B72:B77" si="6">SUM(E72,H72,K72,N72)</f>
        <v>0</v>
      </c>
      <c r="E72" s="83"/>
      <c r="H72" s="83"/>
      <c r="K72" s="83"/>
      <c r="N72" s="83"/>
    </row>
    <row r="73" spans="1:19" s="73" customFormat="1" ht="11" outlineLevel="1">
      <c r="A73" s="82"/>
      <c r="B73" s="96">
        <f t="shared" si="6"/>
        <v>0</v>
      </c>
      <c r="E73" s="83"/>
      <c r="H73" s="83"/>
      <c r="K73" s="83"/>
      <c r="N73" s="83"/>
    </row>
    <row r="74" spans="1:19" s="73" customFormat="1" ht="11" outlineLevel="1">
      <c r="A74" s="82"/>
      <c r="B74" s="96">
        <f t="shared" si="6"/>
        <v>0</v>
      </c>
      <c r="E74" s="83"/>
      <c r="H74" s="83"/>
      <c r="K74" s="83"/>
      <c r="N74" s="83"/>
    </row>
    <row r="75" spans="1:19" s="73" customFormat="1" ht="11" outlineLevel="1">
      <c r="A75" s="82"/>
      <c r="B75" s="96">
        <f t="shared" si="6"/>
        <v>0</v>
      </c>
      <c r="E75" s="83"/>
      <c r="H75" s="83"/>
      <c r="K75" s="83"/>
      <c r="N75" s="83"/>
    </row>
    <row r="76" spans="1:19" s="73" customFormat="1" ht="11" outlineLevel="1">
      <c r="A76" s="82"/>
      <c r="B76" s="96">
        <f t="shared" si="6"/>
        <v>0</v>
      </c>
      <c r="E76" s="83"/>
      <c r="H76" s="83"/>
      <c r="K76" s="83"/>
      <c r="N76" s="83"/>
    </row>
    <row r="77" spans="1:19" s="73" customFormat="1" ht="11" outlineLevel="1">
      <c r="A77" s="82" t="s">
        <v>158</v>
      </c>
      <c r="B77" s="96">
        <f t="shared" si="6"/>
        <v>0</v>
      </c>
      <c r="E77" s="83"/>
      <c r="H77" s="83"/>
      <c r="K77" s="83"/>
      <c r="N77" s="83"/>
    </row>
    <row r="78" spans="1:19">
      <c r="A78" s="97" t="s">
        <v>159</v>
      </c>
      <c r="B78" s="98">
        <f>SUM(B72:B77)</f>
        <v>0</v>
      </c>
      <c r="C78" s="73"/>
      <c r="D78" s="73"/>
      <c r="E78" s="98">
        <f>SUM(E72:E77)</f>
        <v>0</v>
      </c>
      <c r="F78" s="73"/>
      <c r="G78" s="73"/>
      <c r="H78" s="98">
        <f>SUM(H72:H77)</f>
        <v>0</v>
      </c>
      <c r="I78" s="73"/>
      <c r="J78" s="73"/>
      <c r="K78" s="98">
        <f>SUM(K72:K77)</f>
        <v>0</v>
      </c>
      <c r="M78" s="73"/>
      <c r="N78" s="98">
        <f>SUM(N72:N77)</f>
        <v>0</v>
      </c>
      <c r="O78" s="73"/>
    </row>
    <row r="79" spans="1:19">
      <c r="A79" s="262"/>
      <c r="B79" s="263"/>
      <c r="C79" s="73"/>
      <c r="D79" s="73"/>
      <c r="E79" s="263"/>
      <c r="F79" s="73"/>
      <c r="G79" s="73"/>
      <c r="H79" s="263"/>
      <c r="I79" s="73"/>
      <c r="J79" s="73"/>
      <c r="K79" s="263"/>
      <c r="M79" s="73"/>
      <c r="N79" s="263"/>
      <c r="O79" s="73"/>
    </row>
    <row r="80" spans="1:19" s="73" customFormat="1" ht="11" outlineLevel="1">
      <c r="A80" s="99"/>
      <c r="B80" s="96">
        <f t="shared" ref="B80:B85" si="7">SUM(E80,H80,K80,N80)</f>
        <v>0</v>
      </c>
      <c r="E80" s="100"/>
      <c r="H80" s="100"/>
      <c r="K80" s="100"/>
      <c r="N80" s="100"/>
    </row>
    <row r="81" spans="1:19" s="73" customFormat="1" ht="11" outlineLevel="1">
      <c r="A81" s="99"/>
      <c r="B81" s="96">
        <f t="shared" si="7"/>
        <v>0</v>
      </c>
      <c r="E81" s="100"/>
      <c r="H81" s="100"/>
      <c r="K81" s="100"/>
      <c r="N81" s="100"/>
    </row>
    <row r="82" spans="1:19" s="73" customFormat="1" ht="11" outlineLevel="1">
      <c r="A82" s="99"/>
      <c r="B82" s="96">
        <f t="shared" si="7"/>
        <v>0</v>
      </c>
      <c r="E82" s="100"/>
      <c r="H82" s="100"/>
      <c r="K82" s="100"/>
      <c r="N82" s="100"/>
    </row>
    <row r="83" spans="1:19" s="73" customFormat="1" ht="11" outlineLevel="1">
      <c r="A83" s="99"/>
      <c r="B83" s="96">
        <f t="shared" si="7"/>
        <v>0</v>
      </c>
      <c r="E83" s="100"/>
      <c r="H83" s="100"/>
      <c r="K83" s="100"/>
      <c r="N83" s="100"/>
    </row>
    <row r="84" spans="1:19" s="73" customFormat="1" ht="11" outlineLevel="1">
      <c r="A84" s="99"/>
      <c r="B84" s="96">
        <f t="shared" si="7"/>
        <v>0</v>
      </c>
      <c r="E84" s="100"/>
      <c r="H84" s="100"/>
      <c r="K84" s="100"/>
      <c r="N84" s="100"/>
    </row>
    <row r="85" spans="1:19" s="73" customFormat="1" ht="11" outlineLevel="1">
      <c r="A85" s="99" t="s">
        <v>160</v>
      </c>
      <c r="B85" s="96">
        <f t="shared" si="7"/>
        <v>0</v>
      </c>
      <c r="E85" s="100"/>
      <c r="H85" s="100"/>
      <c r="K85" s="100"/>
      <c r="N85" s="100"/>
    </row>
    <row r="86" spans="1:19">
      <c r="A86" s="101" t="s">
        <v>161</v>
      </c>
      <c r="B86" s="102">
        <f>SUM(B80:B85)</f>
        <v>0</v>
      </c>
      <c r="C86" s="73"/>
      <c r="D86" s="73"/>
      <c r="E86" s="102">
        <f>SUM(E80:E85)</f>
        <v>0</v>
      </c>
      <c r="F86" s="73"/>
      <c r="G86" s="73"/>
      <c r="H86" s="102">
        <f>SUM(H80:H85)</f>
        <v>0</v>
      </c>
      <c r="I86" s="73"/>
      <c r="J86" s="73"/>
      <c r="K86" s="102">
        <f>SUM(K80:K85)</f>
        <v>0</v>
      </c>
      <c r="M86" s="73"/>
      <c r="N86" s="102">
        <f>SUM(N80:N85)</f>
        <v>0</v>
      </c>
      <c r="O86" s="73"/>
    </row>
    <row r="87" spans="1:19">
      <c r="A87" s="262"/>
      <c r="B87" s="263"/>
      <c r="C87" s="73"/>
      <c r="D87" s="73"/>
      <c r="E87" s="263"/>
      <c r="F87" s="73"/>
      <c r="G87" s="73"/>
      <c r="H87" s="263"/>
      <c r="I87" s="73"/>
      <c r="J87" s="73"/>
      <c r="K87" s="263"/>
      <c r="M87" s="73"/>
      <c r="N87" s="263"/>
      <c r="O87" s="73"/>
    </row>
    <row r="88" spans="1:19" s="73" customFormat="1" ht="11" outlineLevel="1">
      <c r="A88" s="82"/>
      <c r="B88" s="96">
        <f t="shared" ref="B88:B93" si="8">SUM(E88,H88,K88,N88)</f>
        <v>0</v>
      </c>
      <c r="E88" s="83"/>
      <c r="H88" s="83"/>
      <c r="K88" s="83"/>
      <c r="N88" s="83"/>
    </row>
    <row r="89" spans="1:19" s="73" customFormat="1" ht="11" outlineLevel="1">
      <c r="A89" s="82"/>
      <c r="B89" s="96">
        <f t="shared" si="8"/>
        <v>0</v>
      </c>
      <c r="E89" s="83"/>
      <c r="H89" s="83"/>
      <c r="K89" s="83"/>
      <c r="N89" s="83"/>
    </row>
    <row r="90" spans="1:19" s="73" customFormat="1" ht="11" outlineLevel="1">
      <c r="A90" s="82"/>
      <c r="B90" s="96">
        <f t="shared" si="8"/>
        <v>0</v>
      </c>
      <c r="E90" s="83"/>
      <c r="H90" s="83"/>
      <c r="K90" s="83"/>
      <c r="N90" s="83"/>
    </row>
    <row r="91" spans="1:19" s="73" customFormat="1" ht="11" outlineLevel="1">
      <c r="A91" s="82"/>
      <c r="B91" s="96">
        <f t="shared" si="8"/>
        <v>0</v>
      </c>
      <c r="E91" s="83"/>
      <c r="H91" s="83"/>
      <c r="K91" s="83"/>
      <c r="N91" s="83"/>
    </row>
    <row r="92" spans="1:19" s="73" customFormat="1" ht="11" outlineLevel="1">
      <c r="A92" s="82"/>
      <c r="B92" s="96">
        <f t="shared" si="8"/>
        <v>0</v>
      </c>
      <c r="E92" s="83"/>
      <c r="H92" s="83"/>
      <c r="K92" s="83"/>
      <c r="N92" s="83"/>
    </row>
    <row r="93" spans="1:19" s="73" customFormat="1" ht="11" outlineLevel="1">
      <c r="A93" s="82" t="s">
        <v>162</v>
      </c>
      <c r="B93" s="96">
        <f t="shared" si="8"/>
        <v>0</v>
      </c>
      <c r="E93" s="83"/>
      <c r="H93" s="83"/>
      <c r="K93" s="83"/>
      <c r="N93" s="83"/>
    </row>
    <row r="94" spans="1:19">
      <c r="A94" s="97" t="s">
        <v>163</v>
      </c>
      <c r="B94" s="98">
        <f>SUM(B88:B93)</f>
        <v>0</v>
      </c>
      <c r="C94" s="73"/>
      <c r="D94" s="73"/>
      <c r="E94" s="98">
        <f>SUM(E88:E93)</f>
        <v>0</v>
      </c>
      <c r="F94" s="73"/>
      <c r="G94" s="73"/>
      <c r="H94" s="98">
        <f>SUM(H88:H93)</f>
        <v>0</v>
      </c>
      <c r="I94" s="73"/>
      <c r="J94" s="73"/>
      <c r="K94" s="98">
        <f>SUM(K88:K93)</f>
        <v>0</v>
      </c>
      <c r="M94" s="73"/>
      <c r="N94" s="98">
        <f>SUM(N88:N93)</f>
        <v>0</v>
      </c>
      <c r="O94" s="73"/>
    </row>
    <row r="95" spans="1:19" s="177" customFormat="1" ht="19">
      <c r="A95" s="136" t="s">
        <v>164</v>
      </c>
      <c r="B95" s="175">
        <f>SUM(B78,B86,B94)</f>
        <v>0</v>
      </c>
      <c r="C95" s="176">
        <f>IFERROR(B95/B$71, 0)</f>
        <v>0</v>
      </c>
      <c r="D95" s="134"/>
      <c r="E95" s="175">
        <f>SUM(E78,E86,E94)</f>
        <v>0</v>
      </c>
      <c r="F95" s="176">
        <f>IFERROR(E95/E$71, 0)</f>
        <v>0</v>
      </c>
      <c r="G95" s="134"/>
      <c r="H95" s="175">
        <f>SUM(H78,H86,H94)</f>
        <v>0</v>
      </c>
      <c r="I95" s="176">
        <f>IFERROR(H95/H$71, 0)</f>
        <v>0</v>
      </c>
      <c r="J95" s="134"/>
      <c r="K95" s="175">
        <f>SUM(K78,K86,K94)</f>
        <v>0</v>
      </c>
      <c r="L95" s="176">
        <f>IFERROR(K95/K$71, 0)</f>
        <v>0</v>
      </c>
      <c r="M95" s="134"/>
      <c r="N95" s="175">
        <f>SUM(N78,N86,N94)</f>
        <v>0</v>
      </c>
      <c r="O95" s="176">
        <f>IFERROR(N95/N$71, 0)</f>
        <v>0</v>
      </c>
      <c r="P95" s="134"/>
      <c r="Q95" s="134"/>
      <c r="R95" s="134"/>
      <c r="S95" s="134"/>
    </row>
    <row r="96" spans="1:19" s="177" customFormat="1" ht="19">
      <c r="A96" s="136" t="s">
        <v>165</v>
      </c>
      <c r="B96" s="175">
        <f>B71-B95</f>
        <v>0</v>
      </c>
      <c r="C96" s="176">
        <f>IFERROR(B96/B$71, 0)</f>
        <v>0</v>
      </c>
      <c r="D96" s="134"/>
      <c r="E96" s="175">
        <f>E71-E95</f>
        <v>0</v>
      </c>
      <c r="F96" s="176">
        <f>IFERROR(E96/E$71, 0)</f>
        <v>0</v>
      </c>
      <c r="G96" s="134"/>
      <c r="H96" s="175">
        <f>H71-H95</f>
        <v>0</v>
      </c>
      <c r="I96" s="176">
        <f>IFERROR(H96/H$71, 0)</f>
        <v>0</v>
      </c>
      <c r="J96" s="134"/>
      <c r="K96" s="175">
        <f>K71-K95</f>
        <v>0</v>
      </c>
      <c r="L96" s="176">
        <f>IFERROR(K96/K$71, 0)</f>
        <v>0</v>
      </c>
      <c r="M96" s="134"/>
      <c r="N96" s="175">
        <f>N71-N95</f>
        <v>0</v>
      </c>
      <c r="O96" s="176">
        <f>IFERROR(N96/N$71, 0)</f>
        <v>0</v>
      </c>
      <c r="P96" s="134"/>
      <c r="Q96" s="134"/>
      <c r="R96" s="134"/>
      <c r="S96" s="134"/>
    </row>
  </sheetData>
  <sheetProtection sheet="1" insertColumns="0" insertRows="0"/>
  <mergeCells count="5">
    <mergeCell ref="P9:P10"/>
    <mergeCell ref="D9:D10"/>
    <mergeCell ref="G9:G10"/>
    <mergeCell ref="J9:J10"/>
    <mergeCell ref="M9:M10"/>
  </mergeCells>
  <pageMargins left="0.7" right="0.7" top="0.78740157499999996" bottom="0.78740157499999996" header="0.3" footer="0.3"/>
  <pageSetup paperSize="9" scale="55" fitToHeight="0" orientation="landscape" r:id="rId1"/>
  <headerFooter>
    <oddFooter>&amp;R&amp;"Calibri,Standard"&amp;K000000last amendment: 17.05.2023 / ds
printed: &amp;D</oddFooter>
  </headerFooter>
  <ignoredErrors>
    <ignoredError sqref="B76:B77 B84:B85 B92:B93 B72 B80:B82 B88:B90" unlockedFormula="1"/>
    <ignoredError sqref="B86" formula="1"/>
  </ignoredError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48C54-93DC-F548-AA51-C4772118A05D}">
  <sheetPr>
    <tabColor theme="5" tint="0.79998168889431442"/>
    <pageSetUpPr fitToPage="1"/>
  </sheetPr>
  <dimension ref="A1:I76"/>
  <sheetViews>
    <sheetView zoomScale="94" zoomScaleNormal="94" workbookViewId="0">
      <selection activeCell="C63" sqref="C63"/>
    </sheetView>
  </sheetViews>
  <sheetFormatPr baseColWidth="10" defaultColWidth="10.83203125" defaultRowHeight="16"/>
  <cols>
    <col min="1" max="1" width="8.1640625" style="50" customWidth="1"/>
    <col min="2" max="2" width="21.6640625" style="50" customWidth="1"/>
    <col min="3" max="3" width="40.5" style="50" customWidth="1"/>
    <col min="4" max="4" width="12.83203125" style="50" customWidth="1"/>
    <col min="5" max="5" width="8.5" style="50" bestFit="1" customWidth="1"/>
    <col min="6" max="6" width="7.83203125" style="50" bestFit="1" customWidth="1"/>
    <col min="7" max="7" width="12" style="50" customWidth="1"/>
    <col min="8" max="8" width="15" style="50" customWidth="1"/>
    <col min="9" max="9" width="44" style="50" bestFit="1" customWidth="1"/>
    <col min="10" max="16384" width="10.83203125" style="50"/>
  </cols>
  <sheetData>
    <row r="1" spans="1:9">
      <c r="C1" s="179" t="s">
        <v>16</v>
      </c>
      <c r="D1" s="180">
        <f>IFERROR('DIZH Budget Calculation'!A4, "noch ausfüllen")</f>
        <v>0</v>
      </c>
      <c r="E1" s="181"/>
      <c r="F1" s="181"/>
      <c r="G1" s="181"/>
      <c r="H1" s="181"/>
    </row>
    <row r="2" spans="1:9">
      <c r="C2" s="179" t="s">
        <v>20</v>
      </c>
      <c r="D2" s="180">
        <f>IFERROR('DIZH Budget Calculation'!A5, "noch ausfüllen")</f>
        <v>0</v>
      </c>
      <c r="E2" s="181"/>
      <c r="F2" s="181"/>
      <c r="G2" s="181"/>
      <c r="H2" s="181"/>
    </row>
    <row r="3" spans="1:9">
      <c r="C3" s="179" t="s">
        <v>24</v>
      </c>
      <c r="D3" s="180">
        <f>IFERROR('DIZH Budget Calculation'!A6, "noch ausfüllen")</f>
        <v>0</v>
      </c>
      <c r="E3" s="181"/>
      <c r="F3" s="181"/>
      <c r="G3" s="181"/>
      <c r="H3" s="181"/>
    </row>
    <row r="4" spans="1:9">
      <c r="C4" s="179" t="s">
        <v>22</v>
      </c>
      <c r="D4" s="180"/>
      <c r="E4" s="181"/>
      <c r="F4" s="181"/>
      <c r="G4" s="181"/>
      <c r="H4" s="181"/>
    </row>
    <row r="6" spans="1:9" s="123" customFormat="1">
      <c r="A6" s="199" t="s">
        <v>166</v>
      </c>
    </row>
    <row r="7" spans="1:9" s="123" customFormat="1">
      <c r="A7" s="199" t="s">
        <v>167</v>
      </c>
    </row>
    <row r="8" spans="1:9" s="123" customFormat="1">
      <c r="A8" s="199" t="s">
        <v>168</v>
      </c>
    </row>
    <row r="9" spans="1:9" s="123" customFormat="1">
      <c r="A9" s="199" t="s">
        <v>169</v>
      </c>
    </row>
    <row r="11" spans="1:9" s="202" customFormat="1" ht="33" customHeight="1">
      <c r="A11" s="200" t="s">
        <v>170</v>
      </c>
      <c r="B11" s="200" t="s">
        <v>171</v>
      </c>
      <c r="C11" s="200" t="s">
        <v>172</v>
      </c>
      <c r="D11" s="200" t="s">
        <v>173</v>
      </c>
      <c r="E11" s="201" t="s">
        <v>174</v>
      </c>
      <c r="F11" s="201" t="s">
        <v>175</v>
      </c>
      <c r="G11" s="201" t="s">
        <v>176</v>
      </c>
      <c r="H11" s="201" t="s">
        <v>177</v>
      </c>
    </row>
    <row r="12" spans="1:9" s="123" customFormat="1">
      <c r="A12" s="203" t="s">
        <v>118</v>
      </c>
      <c r="B12" s="203"/>
      <c r="C12" s="204"/>
      <c r="D12" s="203"/>
      <c r="E12" s="205"/>
      <c r="F12" s="203"/>
      <c r="G12" s="206">
        <f>IFERROR(VLOOKUP(C12,UZH_Personal_2025!A$4:L$12, 5,FALSE),)</f>
        <v>0</v>
      </c>
      <c r="H12" s="207">
        <f t="shared" ref="H12:H23" si="0">G12*E12*F12/12</f>
        <v>0</v>
      </c>
      <c r="I12" s="178" t="s">
        <v>178</v>
      </c>
    </row>
    <row r="13" spans="1:9" s="123" customFormat="1">
      <c r="A13" s="203" t="s">
        <v>118</v>
      </c>
      <c r="B13" s="208"/>
      <c r="C13" s="204"/>
      <c r="D13" s="208"/>
      <c r="E13" s="205"/>
      <c r="F13" s="203"/>
      <c r="G13" s="206">
        <f>IFERROR(VLOOKUP(C13,UZH_Personal_2025!A$4:L$12, 5,FALSE),)</f>
        <v>0</v>
      </c>
      <c r="H13" s="207">
        <f t="shared" si="0"/>
        <v>0</v>
      </c>
      <c r="I13" s="178" t="s">
        <v>178</v>
      </c>
    </row>
    <row r="14" spans="1:9" s="123" customFormat="1">
      <c r="A14" s="203" t="s">
        <v>118</v>
      </c>
      <c r="B14" s="208"/>
      <c r="C14" s="204"/>
      <c r="D14" s="208"/>
      <c r="E14" s="205"/>
      <c r="F14" s="203"/>
      <c r="G14" s="206">
        <f>IFERROR(VLOOKUP(C14,UZH_Personal_2025!A$4:L$12, 5,FALSE),)</f>
        <v>0</v>
      </c>
      <c r="H14" s="207">
        <f t="shared" si="0"/>
        <v>0</v>
      </c>
      <c r="I14" s="178" t="s">
        <v>178</v>
      </c>
    </row>
    <row r="15" spans="1:9" s="123" customFormat="1">
      <c r="A15" s="203" t="s">
        <v>118</v>
      </c>
      <c r="B15" s="208"/>
      <c r="C15" s="204"/>
      <c r="D15" s="208"/>
      <c r="E15" s="205"/>
      <c r="F15" s="203"/>
      <c r="G15" s="206">
        <f>IFERROR(VLOOKUP(C15,UZH_Personal_2025!A$4:L$12, 5,FALSE),)</f>
        <v>0</v>
      </c>
      <c r="H15" s="207">
        <f t="shared" si="0"/>
        <v>0</v>
      </c>
      <c r="I15" s="178" t="s">
        <v>178</v>
      </c>
    </row>
    <row r="16" spans="1:9" s="123" customFormat="1">
      <c r="A16" s="203" t="s">
        <v>118</v>
      </c>
      <c r="B16" s="208"/>
      <c r="C16" s="204"/>
      <c r="D16" s="208"/>
      <c r="E16" s="205"/>
      <c r="F16" s="203"/>
      <c r="G16" s="206">
        <f>IFERROR(VLOOKUP(C16,UZH_Personal_2025!A$4:L$12, 5,FALSE),)</f>
        <v>0</v>
      </c>
      <c r="H16" s="207">
        <f t="shared" si="0"/>
        <v>0</v>
      </c>
      <c r="I16" s="178" t="s">
        <v>178</v>
      </c>
    </row>
    <row r="17" spans="1:9" s="123" customFormat="1">
      <c r="A17" s="203" t="s">
        <v>118</v>
      </c>
      <c r="B17" s="208"/>
      <c r="C17" s="204"/>
      <c r="D17" s="208"/>
      <c r="E17" s="205"/>
      <c r="F17" s="203"/>
      <c r="G17" s="206">
        <f>IFERROR(VLOOKUP(C17,UZH_Personal_2025!A$4:L$12, 5,FALSE),)</f>
        <v>0</v>
      </c>
      <c r="H17" s="207">
        <f t="shared" si="0"/>
        <v>0</v>
      </c>
      <c r="I17" s="178" t="s">
        <v>178</v>
      </c>
    </row>
    <row r="18" spans="1:9" s="123" customFormat="1">
      <c r="A18" s="203" t="s">
        <v>118</v>
      </c>
      <c r="B18" s="208"/>
      <c r="C18" s="204"/>
      <c r="D18" s="208"/>
      <c r="E18" s="205"/>
      <c r="F18" s="203"/>
      <c r="G18" s="209"/>
      <c r="H18" s="207">
        <f t="shared" si="0"/>
        <v>0</v>
      </c>
      <c r="I18" s="178" t="s">
        <v>179</v>
      </c>
    </row>
    <row r="19" spans="1:9" s="123" customFormat="1">
      <c r="A19" s="203" t="s">
        <v>118</v>
      </c>
      <c r="B19" s="208"/>
      <c r="C19" s="204"/>
      <c r="D19" s="208"/>
      <c r="E19" s="205"/>
      <c r="F19" s="203"/>
      <c r="G19" s="209"/>
      <c r="H19" s="207">
        <f>G19*E19*F19/12</f>
        <v>0</v>
      </c>
      <c r="I19" s="178" t="s">
        <v>179</v>
      </c>
    </row>
    <row r="20" spans="1:9" s="123" customFormat="1">
      <c r="A20" s="203" t="s">
        <v>118</v>
      </c>
      <c r="B20" s="208"/>
      <c r="C20" s="204"/>
      <c r="D20" s="208"/>
      <c r="E20" s="205"/>
      <c r="F20" s="203"/>
      <c r="G20" s="209"/>
      <c r="H20" s="207">
        <f t="shared" si="0"/>
        <v>0</v>
      </c>
      <c r="I20" s="178" t="s">
        <v>179</v>
      </c>
    </row>
    <row r="21" spans="1:9" s="123" customFormat="1">
      <c r="A21" s="203" t="s">
        <v>118</v>
      </c>
      <c r="B21" s="208"/>
      <c r="C21" s="204"/>
      <c r="D21" s="208"/>
      <c r="E21" s="205"/>
      <c r="F21" s="203"/>
      <c r="G21" s="209"/>
      <c r="H21" s="207">
        <f>G21*E21*F21/12</f>
        <v>0</v>
      </c>
      <c r="I21" s="178" t="s">
        <v>179</v>
      </c>
    </row>
    <row r="22" spans="1:9" s="123" customFormat="1">
      <c r="A22" s="203" t="s">
        <v>118</v>
      </c>
      <c r="B22" s="208"/>
      <c r="C22" s="204"/>
      <c r="D22" s="208"/>
      <c r="E22" s="205"/>
      <c r="F22" s="203"/>
      <c r="G22" s="209"/>
      <c r="H22" s="207">
        <f t="shared" si="0"/>
        <v>0</v>
      </c>
      <c r="I22" s="178" t="s">
        <v>179</v>
      </c>
    </row>
    <row r="23" spans="1:9" s="123" customFormat="1">
      <c r="A23" s="203" t="s">
        <v>118</v>
      </c>
      <c r="B23" s="208"/>
      <c r="C23" s="204"/>
      <c r="D23" s="208"/>
      <c r="E23" s="205"/>
      <c r="F23" s="203"/>
      <c r="G23" s="209"/>
      <c r="H23" s="207">
        <f t="shared" si="0"/>
        <v>0</v>
      </c>
      <c r="I23" s="178" t="s">
        <v>179</v>
      </c>
    </row>
    <row r="24" spans="1:9" s="123" customFormat="1" ht="11" customHeight="1">
      <c r="A24" s="210" t="s">
        <v>180</v>
      </c>
    </row>
    <row r="25" spans="1:9" s="135" customFormat="1" ht="19">
      <c r="A25" s="195" t="s">
        <v>181</v>
      </c>
      <c r="B25" s="196"/>
      <c r="C25" s="195"/>
      <c r="D25" s="196"/>
      <c r="E25" s="197"/>
      <c r="F25" s="195"/>
      <c r="G25" s="198"/>
      <c r="H25" s="198">
        <f>SUM(H12:H24)</f>
        <v>0</v>
      </c>
    </row>
    <row r="28" spans="1:9" s="202" customFormat="1" ht="33" customHeight="1">
      <c r="A28" s="200" t="s">
        <v>170</v>
      </c>
      <c r="B28" s="200" t="s">
        <v>171</v>
      </c>
      <c r="C28" s="200" t="s">
        <v>172</v>
      </c>
      <c r="D28" s="200" t="s">
        <v>173</v>
      </c>
      <c r="E28" s="298" t="s">
        <v>279</v>
      </c>
      <c r="F28" s="299"/>
      <c r="G28" s="201" t="s">
        <v>182</v>
      </c>
      <c r="H28" s="201" t="s">
        <v>177</v>
      </c>
    </row>
    <row r="29" spans="1:9" s="123" customFormat="1">
      <c r="A29" s="203" t="s">
        <v>111</v>
      </c>
      <c r="B29" s="203"/>
      <c r="C29" s="211"/>
      <c r="D29" s="203"/>
      <c r="E29" s="296"/>
      <c r="F29" s="297"/>
      <c r="G29" s="212">
        <f>IFERROR(VLOOKUP(C29,ZHAW_Personal!A$4:D$9, 2,FALSE),)</f>
        <v>0</v>
      </c>
      <c r="H29" s="207">
        <f>G29*E29</f>
        <v>0</v>
      </c>
      <c r="I29" s="178" t="s">
        <v>178</v>
      </c>
    </row>
    <row r="30" spans="1:9" s="123" customFormat="1">
      <c r="A30" s="203" t="s">
        <v>111</v>
      </c>
      <c r="B30" s="208"/>
      <c r="C30" s="211"/>
      <c r="D30" s="208"/>
      <c r="E30" s="296"/>
      <c r="F30" s="297"/>
      <c r="G30" s="212">
        <f>IFERROR(VLOOKUP(C30,ZHAW_Personal!A$4:D$9, 2,FALSE),)</f>
        <v>0</v>
      </c>
      <c r="H30" s="207">
        <f t="shared" ref="H30:H40" si="1">G30*E30</f>
        <v>0</v>
      </c>
      <c r="I30" s="178" t="s">
        <v>178</v>
      </c>
    </row>
    <row r="31" spans="1:9" s="123" customFormat="1">
      <c r="A31" s="203" t="s">
        <v>111</v>
      </c>
      <c r="B31" s="208"/>
      <c r="C31" s="211"/>
      <c r="D31" s="208"/>
      <c r="E31" s="296"/>
      <c r="F31" s="297"/>
      <c r="G31" s="212">
        <f>IFERROR(VLOOKUP(C31,ZHAW_Personal!A$4:D$9, 2,FALSE),)</f>
        <v>0</v>
      </c>
      <c r="H31" s="207">
        <f t="shared" si="1"/>
        <v>0</v>
      </c>
      <c r="I31" s="178" t="s">
        <v>178</v>
      </c>
    </row>
    <row r="32" spans="1:9" s="123" customFormat="1">
      <c r="A32" s="203" t="s">
        <v>111</v>
      </c>
      <c r="B32" s="208"/>
      <c r="C32" s="211"/>
      <c r="D32" s="208"/>
      <c r="E32" s="296"/>
      <c r="F32" s="297"/>
      <c r="G32" s="212">
        <f>IFERROR(VLOOKUP(C32,ZHAW_Personal!A$4:D$9, 2,FALSE),)</f>
        <v>0</v>
      </c>
      <c r="H32" s="207">
        <f t="shared" si="1"/>
        <v>0</v>
      </c>
      <c r="I32" s="178" t="s">
        <v>178</v>
      </c>
    </row>
    <row r="33" spans="1:9" s="123" customFormat="1">
      <c r="A33" s="203" t="s">
        <v>111</v>
      </c>
      <c r="B33" s="208"/>
      <c r="C33" s="211"/>
      <c r="D33" s="208"/>
      <c r="E33" s="296"/>
      <c r="F33" s="297"/>
      <c r="G33" s="212">
        <f>IFERROR(VLOOKUP(C33,ZHAW_Personal!A$4:D$9, 2,FALSE),)</f>
        <v>0</v>
      </c>
      <c r="H33" s="207">
        <f t="shared" si="1"/>
        <v>0</v>
      </c>
      <c r="I33" s="178" t="s">
        <v>178</v>
      </c>
    </row>
    <row r="34" spans="1:9" s="123" customFormat="1">
      <c r="A34" s="203" t="s">
        <v>111</v>
      </c>
      <c r="B34" s="208"/>
      <c r="C34" s="211"/>
      <c r="D34" s="208"/>
      <c r="E34" s="296"/>
      <c r="F34" s="297"/>
      <c r="G34" s="212">
        <f>IFERROR(VLOOKUP(C34,ZHAW_Personal!A$4:D$9, 2,FALSE),)</f>
        <v>0</v>
      </c>
      <c r="H34" s="207">
        <f t="shared" si="1"/>
        <v>0</v>
      </c>
      <c r="I34" s="178" t="s">
        <v>178</v>
      </c>
    </row>
    <row r="35" spans="1:9" s="123" customFormat="1">
      <c r="A35" s="203" t="s">
        <v>111</v>
      </c>
      <c r="B35" s="208"/>
      <c r="C35" s="211"/>
      <c r="D35" s="208"/>
      <c r="E35" s="296"/>
      <c r="F35" s="297"/>
      <c r="G35" s="209"/>
      <c r="H35" s="207">
        <f t="shared" si="1"/>
        <v>0</v>
      </c>
      <c r="I35" s="178" t="s">
        <v>179</v>
      </c>
    </row>
    <row r="36" spans="1:9" s="123" customFormat="1">
      <c r="A36" s="203" t="s">
        <v>111</v>
      </c>
      <c r="B36" s="208"/>
      <c r="C36" s="211"/>
      <c r="D36" s="208"/>
      <c r="E36" s="296"/>
      <c r="F36" s="297"/>
      <c r="G36" s="209"/>
      <c r="H36" s="207">
        <f t="shared" si="1"/>
        <v>0</v>
      </c>
      <c r="I36" s="178" t="s">
        <v>179</v>
      </c>
    </row>
    <row r="37" spans="1:9" s="123" customFormat="1">
      <c r="A37" s="203" t="s">
        <v>111</v>
      </c>
      <c r="B37" s="208"/>
      <c r="C37" s="211"/>
      <c r="D37" s="208"/>
      <c r="E37" s="296"/>
      <c r="F37" s="297"/>
      <c r="G37" s="209"/>
      <c r="H37" s="207">
        <f t="shared" si="1"/>
        <v>0</v>
      </c>
      <c r="I37" s="178" t="s">
        <v>179</v>
      </c>
    </row>
    <row r="38" spans="1:9" s="123" customFormat="1">
      <c r="A38" s="203" t="s">
        <v>111</v>
      </c>
      <c r="B38" s="208"/>
      <c r="C38" s="211"/>
      <c r="D38" s="208"/>
      <c r="E38" s="296"/>
      <c r="F38" s="297"/>
      <c r="G38" s="209"/>
      <c r="H38" s="207">
        <f t="shared" si="1"/>
        <v>0</v>
      </c>
      <c r="I38" s="178" t="s">
        <v>179</v>
      </c>
    </row>
    <row r="39" spans="1:9" s="123" customFormat="1">
      <c r="A39" s="203" t="s">
        <v>111</v>
      </c>
      <c r="B39" s="208"/>
      <c r="C39" s="211"/>
      <c r="D39" s="208"/>
      <c r="E39" s="296"/>
      <c r="F39" s="297"/>
      <c r="G39" s="209"/>
      <c r="H39" s="207">
        <f t="shared" si="1"/>
        <v>0</v>
      </c>
      <c r="I39" s="178" t="s">
        <v>179</v>
      </c>
    </row>
    <row r="40" spans="1:9" s="123" customFormat="1">
      <c r="A40" s="203" t="s">
        <v>111</v>
      </c>
      <c r="B40" s="208"/>
      <c r="C40" s="211"/>
      <c r="D40" s="208"/>
      <c r="E40" s="296"/>
      <c r="F40" s="297"/>
      <c r="G40" s="209"/>
      <c r="H40" s="207">
        <f t="shared" si="1"/>
        <v>0</v>
      </c>
      <c r="I40" s="178" t="s">
        <v>179</v>
      </c>
    </row>
    <row r="41" spans="1:9" s="123" customFormat="1" ht="11" customHeight="1">
      <c r="A41" s="210" t="s">
        <v>183</v>
      </c>
    </row>
    <row r="42" spans="1:9" s="135" customFormat="1" ht="19">
      <c r="A42" s="195" t="s">
        <v>184</v>
      </c>
      <c r="B42" s="196"/>
      <c r="C42" s="195"/>
      <c r="D42" s="196"/>
      <c r="E42" s="197"/>
      <c r="F42" s="195"/>
      <c r="G42" s="198"/>
      <c r="H42" s="198">
        <f>SUM(H29:H41)</f>
        <v>0</v>
      </c>
    </row>
    <row r="45" spans="1:9" s="202" customFormat="1" ht="33" customHeight="1">
      <c r="A45" s="200" t="s">
        <v>170</v>
      </c>
      <c r="B45" s="200" t="s">
        <v>171</v>
      </c>
      <c r="C45" s="200" t="s">
        <v>172</v>
      </c>
      <c r="D45" s="200" t="s">
        <v>173</v>
      </c>
      <c r="E45" s="201" t="s">
        <v>174</v>
      </c>
      <c r="F45" s="201" t="s">
        <v>175</v>
      </c>
      <c r="G45" s="201" t="s">
        <v>176</v>
      </c>
      <c r="H45" s="201" t="s">
        <v>177</v>
      </c>
    </row>
    <row r="46" spans="1:9" s="123" customFormat="1">
      <c r="A46" s="203" t="s">
        <v>112</v>
      </c>
      <c r="B46" s="203"/>
      <c r="C46" s="211"/>
      <c r="D46" s="203"/>
      <c r="E46" s="205"/>
      <c r="F46" s="203"/>
      <c r="G46" s="206">
        <f>IFERROR(VLOOKUP(C46,ZHDK_Personal!A$6:F$19, 4,FALSE),)</f>
        <v>0</v>
      </c>
      <c r="H46" s="207">
        <f t="shared" ref="H46:H57" si="2">G46*E46*F46/12</f>
        <v>0</v>
      </c>
      <c r="I46" s="178" t="s">
        <v>178</v>
      </c>
    </row>
    <row r="47" spans="1:9" s="123" customFormat="1">
      <c r="A47" s="203" t="s">
        <v>112</v>
      </c>
      <c r="B47" s="208"/>
      <c r="C47" s="211"/>
      <c r="D47" s="208"/>
      <c r="E47" s="205"/>
      <c r="F47" s="203"/>
      <c r="G47" s="206">
        <f>IFERROR(VLOOKUP(C47,ZHDK_Personal!A$6:F$19, 4,FALSE),)</f>
        <v>0</v>
      </c>
      <c r="H47" s="207">
        <f t="shared" si="2"/>
        <v>0</v>
      </c>
      <c r="I47" s="178" t="s">
        <v>178</v>
      </c>
    </row>
    <row r="48" spans="1:9" s="123" customFormat="1">
      <c r="A48" s="203" t="s">
        <v>112</v>
      </c>
      <c r="B48" s="208"/>
      <c r="C48" s="211"/>
      <c r="D48" s="208"/>
      <c r="E48" s="205"/>
      <c r="F48" s="203"/>
      <c r="G48" s="206">
        <f>IFERROR(VLOOKUP(C48,ZHDK_Personal!A$6:F$19, 4,FALSE),)</f>
        <v>0</v>
      </c>
      <c r="H48" s="207">
        <f t="shared" si="2"/>
        <v>0</v>
      </c>
      <c r="I48" s="178" t="s">
        <v>178</v>
      </c>
    </row>
    <row r="49" spans="1:9" s="123" customFormat="1">
      <c r="A49" s="203" t="s">
        <v>112</v>
      </c>
      <c r="B49" s="208"/>
      <c r="C49" s="211"/>
      <c r="D49" s="208"/>
      <c r="E49" s="205"/>
      <c r="F49" s="203"/>
      <c r="G49" s="206">
        <f>IFERROR(VLOOKUP(C49,ZHDK_Personal!A$6:F$19, 4,FALSE),)</f>
        <v>0</v>
      </c>
      <c r="H49" s="207">
        <f t="shared" si="2"/>
        <v>0</v>
      </c>
      <c r="I49" s="178" t="s">
        <v>178</v>
      </c>
    </row>
    <row r="50" spans="1:9" s="123" customFormat="1">
      <c r="A50" s="203" t="s">
        <v>112</v>
      </c>
      <c r="B50" s="208"/>
      <c r="C50" s="211"/>
      <c r="D50" s="208"/>
      <c r="E50" s="205"/>
      <c r="F50" s="203"/>
      <c r="G50" s="206">
        <f>IFERROR(VLOOKUP(C50,ZHDK_Personal!A$6:F$19, 4,FALSE),)</f>
        <v>0</v>
      </c>
      <c r="H50" s="207">
        <f t="shared" si="2"/>
        <v>0</v>
      </c>
      <c r="I50" s="178" t="s">
        <v>178</v>
      </c>
    </row>
    <row r="51" spans="1:9" s="123" customFormat="1">
      <c r="A51" s="203" t="s">
        <v>112</v>
      </c>
      <c r="B51" s="208"/>
      <c r="C51" s="211"/>
      <c r="D51" s="208"/>
      <c r="E51" s="205"/>
      <c r="F51" s="203"/>
      <c r="G51" s="206">
        <f>IFERROR(VLOOKUP(C51,ZHDK_Personal!A$6:F$19, 4,FALSE),)</f>
        <v>0</v>
      </c>
      <c r="H51" s="207">
        <f t="shared" si="2"/>
        <v>0</v>
      </c>
      <c r="I51" s="178" t="s">
        <v>178</v>
      </c>
    </row>
    <row r="52" spans="1:9" s="123" customFormat="1">
      <c r="A52" s="203" t="s">
        <v>112</v>
      </c>
      <c r="B52" s="208"/>
      <c r="C52" s="211"/>
      <c r="D52" s="208"/>
      <c r="E52" s="205"/>
      <c r="F52" s="203"/>
      <c r="G52" s="209"/>
      <c r="H52" s="207">
        <f>G52*E52*F52/12</f>
        <v>0</v>
      </c>
      <c r="I52" s="178" t="s">
        <v>179</v>
      </c>
    </row>
    <row r="53" spans="1:9" s="123" customFormat="1">
      <c r="A53" s="203" t="s">
        <v>112</v>
      </c>
      <c r="B53" s="208"/>
      <c r="C53" s="211"/>
      <c r="D53" s="208"/>
      <c r="E53" s="205"/>
      <c r="F53" s="203"/>
      <c r="G53" s="209"/>
      <c r="H53" s="207">
        <f t="shared" si="2"/>
        <v>0</v>
      </c>
      <c r="I53" s="178" t="s">
        <v>179</v>
      </c>
    </row>
    <row r="54" spans="1:9" s="123" customFormat="1">
      <c r="A54" s="203" t="s">
        <v>112</v>
      </c>
      <c r="B54" s="208"/>
      <c r="C54" s="211"/>
      <c r="D54" s="208"/>
      <c r="E54" s="205"/>
      <c r="F54" s="203"/>
      <c r="G54" s="209"/>
      <c r="H54" s="207">
        <f>G54*E54*F54/12</f>
        <v>0</v>
      </c>
      <c r="I54" s="178" t="s">
        <v>179</v>
      </c>
    </row>
    <row r="55" spans="1:9" s="123" customFormat="1">
      <c r="A55" s="203" t="s">
        <v>112</v>
      </c>
      <c r="B55" s="208"/>
      <c r="C55" s="211"/>
      <c r="D55" s="208"/>
      <c r="E55" s="205"/>
      <c r="F55" s="203"/>
      <c r="G55" s="209"/>
      <c r="H55" s="207">
        <f t="shared" si="2"/>
        <v>0</v>
      </c>
      <c r="I55" s="178" t="s">
        <v>179</v>
      </c>
    </row>
    <row r="56" spans="1:9" s="123" customFormat="1">
      <c r="A56" s="203" t="s">
        <v>112</v>
      </c>
      <c r="B56" s="208"/>
      <c r="C56" s="211"/>
      <c r="D56" s="208"/>
      <c r="E56" s="205"/>
      <c r="F56" s="203"/>
      <c r="G56" s="209"/>
      <c r="H56" s="207">
        <f t="shared" si="2"/>
        <v>0</v>
      </c>
      <c r="I56" s="178" t="s">
        <v>179</v>
      </c>
    </row>
    <row r="57" spans="1:9" s="123" customFormat="1">
      <c r="A57" s="203" t="s">
        <v>112</v>
      </c>
      <c r="B57" s="208"/>
      <c r="C57" s="211"/>
      <c r="D57" s="208"/>
      <c r="E57" s="205"/>
      <c r="F57" s="203"/>
      <c r="G57" s="209"/>
      <c r="H57" s="207">
        <f t="shared" si="2"/>
        <v>0</v>
      </c>
      <c r="I57" s="178" t="s">
        <v>179</v>
      </c>
    </row>
    <row r="58" spans="1:9" s="123" customFormat="1" ht="11" customHeight="1">
      <c r="A58" s="210" t="s">
        <v>185</v>
      </c>
    </row>
    <row r="59" spans="1:9" s="135" customFormat="1" ht="19">
      <c r="A59" s="195" t="s">
        <v>186</v>
      </c>
      <c r="B59" s="196"/>
      <c r="C59" s="195"/>
      <c r="D59" s="196"/>
      <c r="E59" s="197"/>
      <c r="F59" s="195"/>
      <c r="G59" s="198"/>
      <c r="H59" s="198">
        <f>SUM(H46:H58)</f>
        <v>0</v>
      </c>
    </row>
    <row r="62" spans="1:9" s="66" customFormat="1" ht="33" customHeight="1">
      <c r="A62" s="64" t="s">
        <v>170</v>
      </c>
      <c r="B62" s="64" t="s">
        <v>171</v>
      </c>
      <c r="C62" s="64" t="s">
        <v>172</v>
      </c>
      <c r="D62" s="64" t="s">
        <v>173</v>
      </c>
      <c r="E62" s="65" t="s">
        <v>174</v>
      </c>
      <c r="F62" s="65" t="s">
        <v>175</v>
      </c>
      <c r="G62" s="65" t="s">
        <v>176</v>
      </c>
      <c r="H62" s="65" t="s">
        <v>177</v>
      </c>
    </row>
    <row r="63" spans="1:9">
      <c r="A63" s="67" t="s">
        <v>119</v>
      </c>
      <c r="B63" s="67"/>
      <c r="C63" s="68"/>
      <c r="D63" s="67"/>
      <c r="E63" s="69"/>
      <c r="F63" s="67"/>
      <c r="G63" s="70">
        <f>IFERROR(VLOOKUP(C63,PHZH_Personal_2025!A$6:D$10, 4,FALSE),)</f>
        <v>0</v>
      </c>
      <c r="H63" s="71">
        <f t="shared" ref="H63:H74" si="3">G63*E63*F63/12</f>
        <v>0</v>
      </c>
      <c r="I63" s="73" t="s">
        <v>178</v>
      </c>
    </row>
    <row r="64" spans="1:9">
      <c r="A64" s="67" t="s">
        <v>119</v>
      </c>
      <c r="B64" s="72"/>
      <c r="C64" s="68"/>
      <c r="D64" s="72"/>
      <c r="E64" s="69"/>
      <c r="F64" s="67"/>
      <c r="G64" s="70">
        <f>IFERROR(VLOOKUP(C64,PHZH_Personal_2025!A$6:D$10, 4,FALSE),)</f>
        <v>0</v>
      </c>
      <c r="H64" s="71">
        <f t="shared" si="3"/>
        <v>0</v>
      </c>
      <c r="I64" s="73" t="s">
        <v>178</v>
      </c>
    </row>
    <row r="65" spans="1:9">
      <c r="A65" s="67" t="s">
        <v>119</v>
      </c>
      <c r="B65" s="72"/>
      <c r="C65" s="68"/>
      <c r="D65" s="72"/>
      <c r="E65" s="69"/>
      <c r="F65" s="67"/>
      <c r="G65" s="70">
        <f>IFERROR(VLOOKUP(C65,PHZH_Personal_2025!A$6:D$10, 4,FALSE),)</f>
        <v>0</v>
      </c>
      <c r="H65" s="71">
        <f t="shared" si="3"/>
        <v>0</v>
      </c>
      <c r="I65" s="73" t="s">
        <v>178</v>
      </c>
    </row>
    <row r="66" spans="1:9">
      <c r="A66" s="67" t="s">
        <v>119</v>
      </c>
      <c r="B66" s="72"/>
      <c r="C66" s="68"/>
      <c r="D66" s="72"/>
      <c r="E66" s="69"/>
      <c r="F66" s="67"/>
      <c r="G66" s="70">
        <f>IFERROR(VLOOKUP(C66,PHZH_Personal_2025!A$6:D$10, 4,FALSE),)</f>
        <v>0</v>
      </c>
      <c r="H66" s="71">
        <f t="shared" si="3"/>
        <v>0</v>
      </c>
      <c r="I66" s="73" t="s">
        <v>178</v>
      </c>
    </row>
    <row r="67" spans="1:9">
      <c r="A67" s="67" t="s">
        <v>119</v>
      </c>
      <c r="B67" s="72"/>
      <c r="C67" s="68"/>
      <c r="D67" s="72"/>
      <c r="E67" s="69"/>
      <c r="F67" s="67"/>
      <c r="G67" s="70">
        <f>IFERROR(VLOOKUP(C67,PHZH_Personal_2025!A$6:D$10, 4,FALSE),)</f>
        <v>0</v>
      </c>
      <c r="H67" s="71">
        <f t="shared" si="3"/>
        <v>0</v>
      </c>
      <c r="I67" s="73" t="s">
        <v>178</v>
      </c>
    </row>
    <row r="68" spans="1:9">
      <c r="A68" s="67" t="s">
        <v>119</v>
      </c>
      <c r="B68" s="72"/>
      <c r="C68" s="68"/>
      <c r="D68" s="72"/>
      <c r="E68" s="69"/>
      <c r="F68" s="67"/>
      <c r="G68" s="70">
        <f>IFERROR(VLOOKUP(C68,PHZH_Personal_2025!A$6:D$10, 4,FALSE),)</f>
        <v>0</v>
      </c>
      <c r="H68" s="71">
        <f>G68*E68*F68/12</f>
        <v>0</v>
      </c>
      <c r="I68" s="73" t="s">
        <v>178</v>
      </c>
    </row>
    <row r="69" spans="1:9">
      <c r="A69" s="67" t="s">
        <v>119</v>
      </c>
      <c r="B69" s="72"/>
      <c r="C69" s="68"/>
      <c r="D69" s="72"/>
      <c r="E69" s="69"/>
      <c r="F69" s="67"/>
      <c r="G69" s="78"/>
      <c r="H69" s="71">
        <f t="shared" si="3"/>
        <v>0</v>
      </c>
      <c r="I69" s="73" t="s">
        <v>179</v>
      </c>
    </row>
    <row r="70" spans="1:9">
      <c r="A70" s="67" t="s">
        <v>119</v>
      </c>
      <c r="B70" s="72"/>
      <c r="C70" s="68"/>
      <c r="D70" s="72"/>
      <c r="E70" s="69"/>
      <c r="F70" s="67"/>
      <c r="G70" s="78"/>
      <c r="H70" s="71">
        <f>G70*E70*F70/12</f>
        <v>0</v>
      </c>
      <c r="I70" s="73" t="s">
        <v>179</v>
      </c>
    </row>
    <row r="71" spans="1:9">
      <c r="A71" s="67" t="s">
        <v>119</v>
      </c>
      <c r="B71" s="72"/>
      <c r="C71" s="68"/>
      <c r="D71" s="72"/>
      <c r="E71" s="69"/>
      <c r="F71" s="67"/>
      <c r="G71" s="78"/>
      <c r="H71" s="71">
        <f t="shared" si="3"/>
        <v>0</v>
      </c>
      <c r="I71" s="73" t="s">
        <v>179</v>
      </c>
    </row>
    <row r="72" spans="1:9">
      <c r="A72" s="67" t="s">
        <v>119</v>
      </c>
      <c r="B72" s="72"/>
      <c r="C72" s="68"/>
      <c r="D72" s="72"/>
      <c r="E72" s="69"/>
      <c r="F72" s="67"/>
      <c r="G72" s="78"/>
      <c r="H72" s="71">
        <f t="shared" si="3"/>
        <v>0</v>
      </c>
      <c r="I72" s="73" t="s">
        <v>179</v>
      </c>
    </row>
    <row r="73" spans="1:9">
      <c r="A73" s="67" t="s">
        <v>119</v>
      </c>
      <c r="B73" s="72"/>
      <c r="C73" s="68"/>
      <c r="D73" s="72"/>
      <c r="E73" s="69"/>
      <c r="F73" s="67"/>
      <c r="G73" s="78"/>
      <c r="H73" s="71">
        <f t="shared" si="3"/>
        <v>0</v>
      </c>
      <c r="I73" s="73" t="s">
        <v>179</v>
      </c>
    </row>
    <row r="74" spans="1:9">
      <c r="A74" s="67" t="s">
        <v>119</v>
      </c>
      <c r="B74" s="72"/>
      <c r="C74" s="68"/>
      <c r="D74" s="72"/>
      <c r="E74" s="69"/>
      <c r="F74" s="67"/>
      <c r="G74" s="78"/>
      <c r="H74" s="71">
        <f t="shared" si="3"/>
        <v>0</v>
      </c>
      <c r="I74" s="73" t="s">
        <v>179</v>
      </c>
    </row>
    <row r="75" spans="1:9" ht="11" customHeight="1">
      <c r="A75" s="210" t="s">
        <v>187</v>
      </c>
    </row>
    <row r="76" spans="1:9" s="135" customFormat="1" ht="19">
      <c r="A76" s="195" t="s">
        <v>188</v>
      </c>
      <c r="B76" s="196"/>
      <c r="C76" s="195"/>
      <c r="D76" s="196"/>
      <c r="E76" s="197"/>
      <c r="F76" s="195"/>
      <c r="G76" s="198"/>
      <c r="H76" s="198">
        <f>SUM(H63:H75)</f>
        <v>0</v>
      </c>
    </row>
  </sheetData>
  <sheetProtection sheet="1"/>
  <mergeCells count="13">
    <mergeCell ref="E28:F28"/>
    <mergeCell ref="E29:F29"/>
    <mergeCell ref="E30:F30"/>
    <mergeCell ref="E31:F31"/>
    <mergeCell ref="E32:F32"/>
    <mergeCell ref="E38:F38"/>
    <mergeCell ref="E39:F39"/>
    <mergeCell ref="E40:F40"/>
    <mergeCell ref="E33:F33"/>
    <mergeCell ref="E34:F34"/>
    <mergeCell ref="E35:F35"/>
    <mergeCell ref="E36:F36"/>
    <mergeCell ref="E37:F37"/>
  </mergeCells>
  <hyperlinks>
    <hyperlink ref="A9" location="'Personnel Costs'!A76" display="Calculation scheme PHZH" xr:uid="{8439509F-5114-4F4A-891C-287A1E1A76F9}"/>
    <hyperlink ref="A6" location="'Personnel Costs'!A25" display="Calculation scheme UZH" xr:uid="{5E5611FF-3F26-A341-97C4-40F2E2B57923}"/>
    <hyperlink ref="A7" location="'Personnel Costs'!A42" display="Calculation scheme ZHAW" xr:uid="{6DB74A47-5FA7-F045-A694-B99E35FA3FF5}"/>
    <hyperlink ref="A8" location="'Personnel Costs'!A59" display="Calculation scheme ZHdK" xr:uid="{11F7A300-C9C1-D147-B7EC-64BB1716ADAF}"/>
  </hyperlinks>
  <pageMargins left="0.7" right="0.7" top="0.78740157499999996" bottom="0.78740157499999996" header="0.3" footer="0.3"/>
  <pageSetup paperSize="9" scale="72" fitToHeight="0" orientation="landscape" horizontalDpi="0" verticalDpi="0"/>
  <headerFooter>
    <oddHeader>&amp;C&amp;"Helvetica Fett,Fett"&amp;16&amp;K000000Personnel costs</oddHeader>
    <oddFooter>&amp;C&amp;"Calibri,Standard"&amp;K000000&amp;P / &amp;N&amp;R&amp;"Calibri,Standard"&amp;K000000last amendment: 17.05.2023 / ds</oddFooter>
  </headerFooter>
  <legacyDrawing r:id="rId1"/>
  <extLst>
    <ext xmlns:x14="http://schemas.microsoft.com/office/spreadsheetml/2009/9/main" uri="{CCE6A557-97BC-4b89-ADB6-D9C93CAAB3DF}">
      <x14:dataValidations xmlns:xm="http://schemas.microsoft.com/office/excel/2006/main" count="5">
        <x14:dataValidation type="list" allowBlank="1" showInputMessage="1" xr:uid="{E1660230-C9C3-3043-A8E8-2CE7943DFEE7}">
          <x14:formula1>
            <xm:f>UZH_Personal_2025!$A$4:$A$12</xm:f>
          </x14:formula1>
          <xm:sqref>C12:C17</xm:sqref>
        </x14:dataValidation>
        <x14:dataValidation type="list" allowBlank="1" showInputMessage="1" xr:uid="{9E5D273B-34DB-804D-8BA0-B3A3BA32AD5A}">
          <x14:formula1>
            <xm:f>ZHAW_Personal!$A$4:$A$9</xm:f>
          </x14:formula1>
          <xm:sqref>C29:C34</xm:sqref>
        </x14:dataValidation>
        <x14:dataValidation type="list" allowBlank="1" showInputMessage="1" showErrorMessage="1" xr:uid="{14CAAE24-41E2-684E-AA22-540D57E92455}">
          <x14:formula1>
            <xm:f>ZHDK_Personal!$A$6:$A$18</xm:f>
          </x14:formula1>
          <xm:sqref>C75 C58 C41 C24</xm:sqref>
        </x14:dataValidation>
        <x14:dataValidation type="list" allowBlank="1" showInputMessage="1" xr:uid="{B51D7470-5B00-6447-A3E0-F82939383DA8}">
          <x14:formula1>
            <xm:f>ZHDK_Personal!$A$6:$A$18</xm:f>
          </x14:formula1>
          <xm:sqref>C46:C51</xm:sqref>
        </x14:dataValidation>
        <x14:dataValidation type="list" allowBlank="1" showInputMessage="1" xr:uid="{2BBA7C1F-0010-EA42-A65D-93B42AE46040}">
          <x14:formula1>
            <xm:f>PHZH_Personal_2025!$A$6:$A$10</xm:f>
          </x14:formula1>
          <xm:sqref>C63:C68</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FDA56-2A7A-774A-AF81-367CFA7330C9}">
  <sheetPr>
    <tabColor theme="9" tint="0.79998168889431442"/>
  </sheetPr>
  <dimension ref="A1:G22"/>
  <sheetViews>
    <sheetView topLeftCell="A3" zoomScale="200" zoomScaleNormal="200" workbookViewId="0">
      <selection activeCell="B39" sqref="B39"/>
    </sheetView>
  </sheetViews>
  <sheetFormatPr baseColWidth="10" defaultColWidth="10.83203125" defaultRowHeight="13"/>
  <cols>
    <col min="1" max="1" width="52.83203125" style="1" customWidth="1"/>
    <col min="2" max="2" width="8.5" style="1" bestFit="1" customWidth="1"/>
    <col min="3" max="3" width="12.5" style="1" bestFit="1" customWidth="1"/>
    <col min="4" max="4" width="7" style="1" customWidth="1"/>
    <col min="5" max="5" width="16.83203125" style="1" bestFit="1" customWidth="1"/>
    <col min="6" max="6" width="3.83203125" style="1" customWidth="1"/>
    <col min="7" max="7" width="47" style="1" bestFit="1" customWidth="1"/>
    <col min="8" max="16384" width="10.83203125" style="1"/>
  </cols>
  <sheetData>
    <row r="1" spans="1:7" s="85" customFormat="1" ht="26">
      <c r="A1" s="182" t="s">
        <v>195</v>
      </c>
      <c r="B1" s="182"/>
      <c r="C1" s="182"/>
      <c r="D1" s="182"/>
      <c r="E1" s="182"/>
      <c r="F1" s="182"/>
      <c r="G1" s="182"/>
    </row>
    <row r="2" spans="1:7" ht="15">
      <c r="A2" s="7"/>
      <c r="B2" s="7"/>
      <c r="C2" s="86"/>
      <c r="D2" s="8"/>
      <c r="E2" s="8"/>
      <c r="F2" s="8"/>
    </row>
    <row r="3" spans="1:7" s="187" customFormat="1" ht="16">
      <c r="A3" s="183" t="s">
        <v>189</v>
      </c>
      <c r="B3" s="184" t="s">
        <v>190</v>
      </c>
      <c r="C3" s="185" t="s">
        <v>191</v>
      </c>
      <c r="D3" s="184" t="s">
        <v>192</v>
      </c>
      <c r="E3" s="186" t="s">
        <v>193</v>
      </c>
      <c r="F3" s="261"/>
    </row>
    <row r="4" spans="1:7" s="191" customFormat="1">
      <c r="A4" s="188"/>
      <c r="B4" s="188"/>
      <c r="C4" s="188"/>
      <c r="D4" s="189"/>
      <c r="E4" s="190"/>
      <c r="F4" s="189"/>
    </row>
    <row r="5" spans="1:7" s="191" customFormat="1">
      <c r="A5" s="188" t="s">
        <v>263</v>
      </c>
      <c r="B5" s="192">
        <v>1</v>
      </c>
      <c r="C5" s="290">
        <v>66012</v>
      </c>
      <c r="D5" s="192">
        <v>0.14000000000000001</v>
      </c>
      <c r="E5" s="190">
        <f t="shared" ref="E5:E12" si="0">+C5/B5*(100%+D5)</f>
        <v>75253.680000000008</v>
      </c>
      <c r="F5" s="188"/>
      <c r="G5" s="188"/>
    </row>
    <row r="6" spans="1:7" s="191" customFormat="1">
      <c r="A6" s="188" t="s">
        <v>264</v>
      </c>
      <c r="B6" s="192">
        <v>1</v>
      </c>
      <c r="C6" s="290">
        <v>76450</v>
      </c>
      <c r="D6" s="192">
        <v>0.14000000000000001</v>
      </c>
      <c r="E6" s="190">
        <f t="shared" si="0"/>
        <v>87153.000000000015</v>
      </c>
      <c r="F6" s="188"/>
      <c r="G6" s="188"/>
    </row>
    <row r="7" spans="1:7" s="191" customFormat="1">
      <c r="A7" s="188" t="s">
        <v>265</v>
      </c>
      <c r="B7" s="192">
        <v>0.8</v>
      </c>
      <c r="C7" s="290">
        <v>50403.6</v>
      </c>
      <c r="D7" s="193">
        <v>0.14499999999999999</v>
      </c>
      <c r="E7" s="291">
        <f t="shared" si="0"/>
        <v>72140.152499999997</v>
      </c>
      <c r="F7" s="188"/>
      <c r="G7" s="188" t="s">
        <v>196</v>
      </c>
    </row>
    <row r="8" spans="1:7" s="191" customFormat="1">
      <c r="A8" s="188" t="s">
        <v>268</v>
      </c>
      <c r="B8" s="192">
        <v>0.8</v>
      </c>
      <c r="C8" s="290">
        <v>52010.9</v>
      </c>
      <c r="D8" s="193">
        <v>0.14499999999999999</v>
      </c>
      <c r="E8" s="291">
        <f t="shared" si="0"/>
        <v>74440.600625000006</v>
      </c>
      <c r="F8" s="188"/>
      <c r="G8" s="188" t="s">
        <v>196</v>
      </c>
    </row>
    <row r="9" spans="1:7" s="191" customFormat="1">
      <c r="A9" s="188" t="s">
        <v>269</v>
      </c>
      <c r="B9" s="192">
        <v>0.8</v>
      </c>
      <c r="C9" s="290">
        <v>53617.8</v>
      </c>
      <c r="D9" s="193">
        <v>0.14499999999999999</v>
      </c>
      <c r="E9" s="291">
        <f t="shared" si="0"/>
        <v>76740.476250000007</v>
      </c>
      <c r="F9" s="188"/>
      <c r="G9" s="188" t="s">
        <v>196</v>
      </c>
    </row>
    <row r="10" spans="1:7" s="191" customFormat="1">
      <c r="A10" s="188" t="s">
        <v>266</v>
      </c>
      <c r="B10" s="192">
        <v>1</v>
      </c>
      <c r="C10" s="290">
        <v>96620</v>
      </c>
      <c r="D10" s="192">
        <v>0.15</v>
      </c>
      <c r="E10" s="190">
        <f t="shared" si="0"/>
        <v>111112.99999999999</v>
      </c>
      <c r="F10" s="188"/>
      <c r="G10" s="188"/>
    </row>
    <row r="11" spans="1:7" s="191" customFormat="1">
      <c r="A11" s="188" t="s">
        <v>267</v>
      </c>
      <c r="B11" s="192">
        <v>1</v>
      </c>
      <c r="C11" s="290">
        <v>96620</v>
      </c>
      <c r="D11" s="192">
        <v>0.15</v>
      </c>
      <c r="E11" s="190">
        <f t="shared" si="0"/>
        <v>111112.99999999999</v>
      </c>
      <c r="F11" s="188"/>
      <c r="G11" s="188"/>
    </row>
    <row r="12" spans="1:7" s="191" customFormat="1">
      <c r="A12" s="188" t="s">
        <v>194</v>
      </c>
      <c r="B12" s="192">
        <v>1</v>
      </c>
      <c r="C12" s="290">
        <v>102964</v>
      </c>
      <c r="D12" s="192">
        <v>0.16</v>
      </c>
      <c r="E12" s="190">
        <f t="shared" si="0"/>
        <v>119438.23999999999</v>
      </c>
      <c r="F12" s="188"/>
      <c r="G12" s="188"/>
    </row>
    <row r="13" spans="1:7">
      <c r="A13" s="11"/>
      <c r="B13" s="11"/>
      <c r="C13" s="11"/>
      <c r="D13" s="194"/>
      <c r="E13" s="14"/>
      <c r="F13" s="194"/>
    </row>
    <row r="14" spans="1:7">
      <c r="A14" s="11"/>
      <c r="B14" s="11"/>
      <c r="C14" s="11"/>
      <c r="D14" s="194"/>
      <c r="E14" s="14"/>
      <c r="F14" s="194"/>
    </row>
    <row r="15" spans="1:7">
      <c r="A15" s="11"/>
      <c r="B15" s="11"/>
      <c r="C15" s="11"/>
      <c r="D15" s="194"/>
      <c r="E15" s="14"/>
      <c r="F15" s="194"/>
    </row>
    <row r="16" spans="1:7">
      <c r="A16" s="11"/>
      <c r="B16" s="11"/>
      <c r="C16" s="11"/>
      <c r="D16" s="194"/>
      <c r="E16" s="14"/>
      <c r="F16" s="194"/>
    </row>
    <row r="17" spans="1:7">
      <c r="A17" s="11"/>
      <c r="B17" s="11"/>
      <c r="C17" s="11"/>
      <c r="D17" s="194"/>
      <c r="E17" s="14"/>
      <c r="F17" s="194"/>
    </row>
    <row r="18" spans="1:7">
      <c r="A18" s="17"/>
      <c r="B18" s="17"/>
      <c r="C18" s="17"/>
      <c r="D18" s="194"/>
      <c r="E18" s="20"/>
      <c r="F18" s="194"/>
    </row>
    <row r="19" spans="1:7" s="85" customFormat="1" ht="16">
      <c r="C19" s="84"/>
      <c r="G19" s="120"/>
    </row>
    <row r="20" spans="1:7" s="85" customFormat="1" ht="16">
      <c r="C20" s="84"/>
    </row>
    <row r="21" spans="1:7">
      <c r="C21" s="84"/>
    </row>
    <row r="22" spans="1:7">
      <c r="C22" s="84"/>
    </row>
  </sheetData>
  <pageMargins left="0.7" right="0.7" top="0.78740157499999996" bottom="0.78740157499999996" header="0.3" footer="0.3"/>
  <pageSetup paperSize="9" orientation="portrait" verticalDpi="0"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BCF22-065F-374F-9480-924701CD30E1}">
  <sheetPr>
    <tabColor theme="9" tint="0.79998168889431442"/>
  </sheetPr>
  <dimension ref="A1:H33"/>
  <sheetViews>
    <sheetView zoomScale="160" zoomScaleNormal="160" workbookViewId="0">
      <selection activeCell="B32" sqref="B32"/>
    </sheetView>
  </sheetViews>
  <sheetFormatPr baseColWidth="10" defaultColWidth="10.83203125" defaultRowHeight="13"/>
  <cols>
    <col min="1" max="1" width="36.83203125" style="1" bestFit="1" customWidth="1"/>
    <col min="2" max="3" width="24.1640625" style="1" bestFit="1" customWidth="1"/>
    <col min="4" max="4" width="16.6640625" style="1" bestFit="1" customWidth="1"/>
    <col min="5" max="5" width="18.1640625" style="1" bestFit="1" customWidth="1"/>
    <col min="6" max="6" width="20.33203125" style="1" bestFit="1" customWidth="1"/>
    <col min="7" max="7" width="17.5" style="1" bestFit="1" customWidth="1"/>
    <col min="8" max="8" width="10.83203125" style="1"/>
    <col min="9" max="9" width="13.5" style="1" bestFit="1" customWidth="1"/>
    <col min="10" max="16384" width="10.83203125" style="1"/>
  </cols>
  <sheetData>
    <row r="1" spans="1:8" ht="26">
      <c r="A1" s="300" t="s">
        <v>197</v>
      </c>
      <c r="B1" s="300"/>
      <c r="C1" s="300"/>
      <c r="D1" s="300"/>
      <c r="E1" s="300"/>
      <c r="F1" s="300"/>
    </row>
    <row r="3" spans="1:8" ht="15">
      <c r="A3" s="5" t="s">
        <v>189</v>
      </c>
      <c r="B3" s="6" t="s">
        <v>198</v>
      </c>
      <c r="C3" s="6" t="s">
        <v>199</v>
      </c>
      <c r="D3" s="6" t="s">
        <v>200</v>
      </c>
      <c r="E3" s="6" t="s">
        <v>201</v>
      </c>
      <c r="F3" s="6" t="s">
        <v>202</v>
      </c>
    </row>
    <row r="4" spans="1:8" ht="15">
      <c r="A4" s="7"/>
      <c r="B4" s="8" t="s">
        <v>203</v>
      </c>
      <c r="C4" s="8" t="s">
        <v>204</v>
      </c>
      <c r="D4" s="8"/>
      <c r="E4" s="8"/>
    </row>
    <row r="5" spans="1:8" ht="15">
      <c r="A5" s="9"/>
      <c r="B5" s="10" t="s">
        <v>205</v>
      </c>
      <c r="C5" s="10" t="s">
        <v>206</v>
      </c>
      <c r="D5" s="10" t="s">
        <v>206</v>
      </c>
      <c r="E5" s="10" t="s">
        <v>206</v>
      </c>
      <c r="F5" s="10" t="s">
        <v>206</v>
      </c>
    </row>
    <row r="6" spans="1:8">
      <c r="A6" s="11"/>
      <c r="B6" s="12"/>
      <c r="C6" s="13"/>
      <c r="D6" s="14"/>
      <c r="E6" s="15"/>
      <c r="F6" s="16"/>
    </row>
    <row r="7" spans="1:8">
      <c r="A7" s="17" t="s">
        <v>328</v>
      </c>
      <c r="B7" s="278">
        <v>105</v>
      </c>
      <c r="C7" s="279">
        <v>1900</v>
      </c>
      <c r="D7" s="280">
        <f>C7*B7</f>
        <v>199500</v>
      </c>
      <c r="E7" s="280">
        <f>D7/12</f>
        <v>16625</v>
      </c>
      <c r="F7" s="281">
        <f>D7/C7*8.4</f>
        <v>882</v>
      </c>
      <c r="H7" s="213"/>
    </row>
    <row r="8" spans="1:8">
      <c r="A8" s="17" t="s">
        <v>329</v>
      </c>
      <c r="B8" s="282">
        <v>90</v>
      </c>
      <c r="C8" s="279">
        <v>1900</v>
      </c>
      <c r="D8" s="283">
        <f>C8*B8</f>
        <v>171000</v>
      </c>
      <c r="E8" s="283">
        <f>D8/12</f>
        <v>14250</v>
      </c>
      <c r="F8" s="284">
        <f>D8/C8*8.4</f>
        <v>756</v>
      </c>
      <c r="H8" s="213"/>
    </row>
    <row r="9" spans="1:8">
      <c r="A9" s="17" t="s">
        <v>330</v>
      </c>
      <c r="B9" s="282">
        <v>65</v>
      </c>
      <c r="C9" s="279">
        <v>1900</v>
      </c>
      <c r="D9" s="283">
        <f>C9*B9</f>
        <v>123500</v>
      </c>
      <c r="E9" s="283">
        <f>D9/12</f>
        <v>10291.666666666666</v>
      </c>
      <c r="F9" s="284">
        <f>D9/C9*8.4</f>
        <v>546</v>
      </c>
      <c r="H9" s="213"/>
    </row>
    <row r="10" spans="1:8">
      <c r="A10" s="17" t="s">
        <v>211</v>
      </c>
      <c r="B10" s="285">
        <v>65</v>
      </c>
      <c r="C10" s="279">
        <v>1900</v>
      </c>
      <c r="D10" s="286">
        <f>C10*B10</f>
        <v>123500</v>
      </c>
      <c r="E10" s="286">
        <f>D10/12</f>
        <v>10291.666666666666</v>
      </c>
      <c r="F10" s="287">
        <f>D10/C10*8.4</f>
        <v>546</v>
      </c>
      <c r="H10" s="213"/>
    </row>
    <row r="11" spans="1:8">
      <c r="F11" s="16"/>
      <c r="G11" s="16"/>
    </row>
    <row r="12" spans="1:8">
      <c r="F12" s="16"/>
      <c r="G12" s="16"/>
    </row>
    <row r="13" spans="1:8">
      <c r="A13" s="23" t="s">
        <v>212</v>
      </c>
      <c r="B13" s="24"/>
      <c r="C13" s="278" t="s">
        <v>213</v>
      </c>
      <c r="D13" s="25"/>
      <c r="E13" s="2"/>
      <c r="F13" s="2"/>
      <c r="G13" s="26"/>
    </row>
    <row r="14" spans="1:8">
      <c r="A14" s="27"/>
      <c r="B14" s="28"/>
      <c r="C14" s="288" t="s">
        <v>214</v>
      </c>
      <c r="D14" s="29"/>
      <c r="G14" s="30"/>
    </row>
    <row r="15" spans="1:8">
      <c r="A15" s="31"/>
      <c r="B15" s="32"/>
      <c r="C15" s="289" t="s">
        <v>215</v>
      </c>
      <c r="D15" s="33"/>
      <c r="E15" s="34"/>
      <c r="F15" s="34"/>
      <c r="G15" s="35"/>
    </row>
    <row r="16" spans="1:8">
      <c r="A16" s="36"/>
      <c r="B16" s="36"/>
      <c r="C16" s="29"/>
      <c r="D16" s="29"/>
    </row>
    <row r="17" spans="1:7">
      <c r="A17" s="23" t="s">
        <v>216</v>
      </c>
      <c r="B17" s="24"/>
      <c r="C17" s="278" t="s">
        <v>331</v>
      </c>
      <c r="D17" s="25"/>
      <c r="E17" s="2"/>
      <c r="F17" s="2"/>
      <c r="G17" s="26"/>
    </row>
    <row r="18" spans="1:7">
      <c r="A18" s="27"/>
      <c r="B18" s="28"/>
      <c r="C18" s="288" t="s">
        <v>332</v>
      </c>
      <c r="D18" s="29"/>
      <c r="G18" s="30"/>
    </row>
    <row r="19" spans="1:7">
      <c r="A19" s="27"/>
      <c r="B19" s="28"/>
      <c r="C19" s="288" t="s">
        <v>333</v>
      </c>
      <c r="D19" s="29"/>
      <c r="G19" s="30"/>
    </row>
    <row r="20" spans="1:7">
      <c r="A20" s="27"/>
      <c r="B20" s="28"/>
      <c r="C20" s="288" t="s">
        <v>334</v>
      </c>
      <c r="D20" s="29"/>
      <c r="G20" s="30"/>
    </row>
    <row r="21" spans="1:7">
      <c r="A21" s="31"/>
      <c r="B21" s="32"/>
      <c r="C21" s="289" t="s">
        <v>335</v>
      </c>
      <c r="D21" s="33"/>
      <c r="E21" s="34"/>
      <c r="F21" s="34"/>
      <c r="G21" s="35"/>
    </row>
    <row r="22" spans="1:7">
      <c r="A22" s="36"/>
      <c r="B22" s="36"/>
      <c r="C22" s="29"/>
      <c r="D22" s="29"/>
    </row>
    <row r="23" spans="1:7">
      <c r="A23" s="37" t="s">
        <v>222</v>
      </c>
      <c r="B23" s="38"/>
      <c r="C23" s="38" t="s">
        <v>223</v>
      </c>
      <c r="D23" s="39"/>
      <c r="E23" s="3"/>
      <c r="F23" s="3"/>
      <c r="G23" s="40"/>
    </row>
    <row r="25" spans="1:7">
      <c r="A25" s="4"/>
    </row>
    <row r="33" spans="1:1">
      <c r="A33" s="4"/>
    </row>
  </sheetData>
  <mergeCells count="1">
    <mergeCell ref="A1:F1"/>
  </mergeCells>
  <pageMargins left="0.7" right="0.7" top="0.78740157499999996" bottom="0.78740157499999996"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26B63-7B46-3849-A31E-5761E4A5C011}">
  <sheetPr>
    <tabColor theme="9" tint="0.79998168889431442"/>
  </sheetPr>
  <dimension ref="A1:Q28"/>
  <sheetViews>
    <sheetView zoomScale="150" zoomScaleNormal="150" workbookViewId="0">
      <selection activeCell="M9" sqref="M9"/>
    </sheetView>
  </sheetViews>
  <sheetFormatPr baseColWidth="10" defaultColWidth="10.83203125" defaultRowHeight="16"/>
  <cols>
    <col min="1" max="1" width="62" style="85" bestFit="1" customWidth="1"/>
    <col min="2" max="2" width="8.6640625" style="85" bestFit="1" customWidth="1"/>
    <col min="3" max="11" width="9.33203125" style="85" bestFit="1" customWidth="1"/>
    <col min="12" max="12" width="12.6640625" style="85" bestFit="1" customWidth="1"/>
    <col min="13" max="13" width="17" style="85" bestFit="1" customWidth="1"/>
    <col min="14" max="14" width="16.6640625" style="85" customWidth="1"/>
    <col min="15" max="15" width="7" style="85" bestFit="1" customWidth="1"/>
    <col min="16" max="16" width="11.1640625" style="85" bestFit="1" customWidth="1"/>
    <col min="17" max="17" width="13.83203125" style="85" bestFit="1" customWidth="1"/>
    <col min="18" max="16384" width="10.83203125" style="85"/>
  </cols>
  <sheetData>
    <row r="1" spans="1:17">
      <c r="A1" s="103" t="s">
        <v>189</v>
      </c>
      <c r="B1" s="103"/>
      <c r="C1" s="103"/>
      <c r="D1" s="103"/>
      <c r="E1" s="103"/>
      <c r="F1" s="103"/>
      <c r="G1" s="103"/>
      <c r="H1" s="103"/>
      <c r="I1" s="103"/>
      <c r="J1" s="103"/>
      <c r="K1" s="103"/>
      <c r="L1" s="103"/>
      <c r="M1" s="104" t="s">
        <v>200</v>
      </c>
      <c r="N1" s="105"/>
    </row>
    <row r="2" spans="1:17">
      <c r="A2" s="106"/>
      <c r="B2" s="106"/>
      <c r="C2" s="106"/>
      <c r="D2" s="106"/>
      <c r="E2" s="106"/>
      <c r="F2" s="106"/>
      <c r="G2" s="106"/>
      <c r="H2" s="106"/>
      <c r="I2" s="106"/>
      <c r="J2" s="106"/>
      <c r="K2" s="106"/>
      <c r="L2" s="106"/>
      <c r="M2" s="105"/>
      <c r="N2" s="105"/>
    </row>
    <row r="3" spans="1:17">
      <c r="A3" s="107"/>
      <c r="B3" s="106" t="s">
        <v>190</v>
      </c>
      <c r="C3" s="85">
        <v>3</v>
      </c>
      <c r="D3" s="85">
        <v>4</v>
      </c>
      <c r="E3" s="85">
        <v>5</v>
      </c>
      <c r="F3" s="85">
        <v>6</v>
      </c>
      <c r="G3" s="85">
        <v>7</v>
      </c>
      <c r="H3" s="85">
        <v>8</v>
      </c>
      <c r="I3" s="85">
        <v>9</v>
      </c>
      <c r="J3" s="85">
        <v>10</v>
      </c>
      <c r="K3" s="85">
        <v>11</v>
      </c>
      <c r="L3" s="85" t="s">
        <v>191</v>
      </c>
      <c r="M3" s="108" t="s">
        <v>193</v>
      </c>
      <c r="N3" s="109" t="s">
        <v>235</v>
      </c>
    </row>
    <row r="4" spans="1:17">
      <c r="A4" s="110"/>
      <c r="B4" s="110"/>
      <c r="C4" s="110"/>
      <c r="D4" s="110"/>
      <c r="E4" s="110"/>
      <c r="F4" s="110"/>
      <c r="G4" s="110"/>
      <c r="H4" s="110"/>
      <c r="I4" s="110"/>
      <c r="J4" s="110"/>
      <c r="K4" s="110"/>
      <c r="L4" s="110"/>
      <c r="M4" s="111"/>
      <c r="N4" s="111"/>
      <c r="P4" s="111"/>
    </row>
    <row r="5" spans="1:17">
      <c r="A5" s="11" t="s">
        <v>230</v>
      </c>
      <c r="B5" s="112">
        <v>1</v>
      </c>
      <c r="C5" s="85">
        <v>62093</v>
      </c>
      <c r="D5" s="85">
        <v>63116</v>
      </c>
      <c r="E5" s="85">
        <v>64139</v>
      </c>
      <c r="F5" s="85">
        <v>65162</v>
      </c>
      <c r="G5" s="85">
        <v>66185</v>
      </c>
      <c r="H5" s="85">
        <v>67208</v>
      </c>
      <c r="I5" s="85">
        <v>68231</v>
      </c>
      <c r="J5" s="85">
        <v>69253</v>
      </c>
      <c r="K5" s="85">
        <v>70274</v>
      </c>
      <c r="L5" s="113">
        <f>AVERAGE(C5:K5)</f>
        <v>66184.555555555562</v>
      </c>
      <c r="M5" s="114">
        <f>L5+(L5*N5)</f>
        <v>75450.393333333341</v>
      </c>
      <c r="N5" s="115">
        <v>0.14000000000000001</v>
      </c>
    </row>
    <row r="6" spans="1:17" ht="17" thickBot="1">
      <c r="A6" s="11" t="s">
        <v>231</v>
      </c>
      <c r="B6" s="112">
        <v>1</v>
      </c>
      <c r="C6" s="116">
        <v>71910</v>
      </c>
      <c r="D6" s="116">
        <v>73100</v>
      </c>
      <c r="E6" s="116">
        <v>74289</v>
      </c>
      <c r="F6" s="116">
        <v>75475</v>
      </c>
      <c r="G6" s="116">
        <v>76664</v>
      </c>
      <c r="H6" s="116">
        <v>77851</v>
      </c>
      <c r="I6" s="116">
        <v>79038</v>
      </c>
      <c r="J6" s="116">
        <v>80227</v>
      </c>
      <c r="K6" s="116">
        <v>81417</v>
      </c>
      <c r="L6" s="113">
        <f>AVERAGE(C6:K6)</f>
        <v>76663.444444444438</v>
      </c>
      <c r="M6" s="114">
        <f t="shared" ref="M6:M11" si="0">L6+(L6*N6)</f>
        <v>87396.32666666666</v>
      </c>
      <c r="N6" s="115">
        <v>0.14000000000000001</v>
      </c>
    </row>
    <row r="7" spans="1:17">
      <c r="A7" s="11" t="s">
        <v>232</v>
      </c>
      <c r="B7" s="112">
        <v>0.6</v>
      </c>
      <c r="C7" s="110"/>
      <c r="D7" s="110"/>
      <c r="E7" s="110"/>
      <c r="F7" s="110"/>
      <c r="G7" s="110"/>
      <c r="H7" s="110"/>
      <c r="I7" s="110"/>
      <c r="J7" s="110"/>
      <c r="K7" s="113"/>
      <c r="L7" s="113">
        <v>47040</v>
      </c>
      <c r="M7" s="114">
        <f>(L7+(L7*N7))/B7</f>
        <v>89768.000000000015</v>
      </c>
      <c r="N7" s="117">
        <v>0.14499999999999999</v>
      </c>
      <c r="O7" s="85">
        <f>+M7/1.145</f>
        <v>78400.000000000015</v>
      </c>
      <c r="P7" s="85">
        <f>+O7*0.6</f>
        <v>47040.000000000007</v>
      </c>
      <c r="Q7" s="85">
        <f>+L7*1.145</f>
        <v>53860.800000000003</v>
      </c>
    </row>
    <row r="8" spans="1:17">
      <c r="A8" s="11" t="s">
        <v>233</v>
      </c>
      <c r="B8" s="112">
        <v>0.6</v>
      </c>
      <c r="C8" s="110"/>
      <c r="D8" s="110"/>
      <c r="E8" s="110"/>
      <c r="F8" s="110"/>
      <c r="G8" s="110"/>
      <c r="H8" s="110"/>
      <c r="I8" s="110"/>
      <c r="J8" s="110"/>
      <c r="K8" s="113"/>
      <c r="L8" s="113">
        <v>48540</v>
      </c>
      <c r="M8" s="114">
        <f>(L8+(L8*N8))/B8</f>
        <v>92630.500000000015</v>
      </c>
      <c r="N8" s="117">
        <v>0.14499999999999999</v>
      </c>
      <c r="O8" s="85">
        <f>+M8/1.145</f>
        <v>80900.000000000015</v>
      </c>
      <c r="P8" s="85">
        <f>+O8*0.6</f>
        <v>48540.000000000007</v>
      </c>
      <c r="Q8" s="85">
        <f>+L8*1.145</f>
        <v>55578.3</v>
      </c>
    </row>
    <row r="9" spans="1:17">
      <c r="A9" s="11" t="s">
        <v>234</v>
      </c>
      <c r="B9" s="112">
        <v>0.6</v>
      </c>
      <c r="C9" s="110"/>
      <c r="D9" s="110"/>
      <c r="E9" s="110"/>
      <c r="F9" s="110"/>
      <c r="G9" s="110"/>
      <c r="H9" s="110"/>
      <c r="I9" s="110"/>
      <c r="J9" s="110"/>
      <c r="K9" s="113"/>
      <c r="L9" s="113">
        <v>50040</v>
      </c>
      <c r="M9" s="114">
        <f>(L9+(L9*N9))/B9</f>
        <v>95493.000000000015</v>
      </c>
      <c r="N9" s="117">
        <v>0.14499999999999999</v>
      </c>
      <c r="Q9" s="85">
        <f>+L9*1.145</f>
        <v>57295.8</v>
      </c>
    </row>
    <row r="10" spans="1:17">
      <c r="A10" s="11" t="s">
        <v>236</v>
      </c>
      <c r="B10" s="112">
        <v>1</v>
      </c>
      <c r="C10" s="110"/>
      <c r="D10" s="110"/>
      <c r="E10" s="110"/>
      <c r="F10" s="110"/>
      <c r="G10" s="110"/>
      <c r="H10" s="110"/>
      <c r="I10" s="110"/>
      <c r="J10" s="110"/>
      <c r="K10" s="110"/>
      <c r="L10" s="113">
        <v>90883</v>
      </c>
      <c r="M10" s="114">
        <f t="shared" si="0"/>
        <v>104515.45</v>
      </c>
      <c r="N10" s="115">
        <v>0.15</v>
      </c>
      <c r="P10" s="111"/>
    </row>
    <row r="11" spans="1:17">
      <c r="A11" s="11" t="s">
        <v>194</v>
      </c>
      <c r="B11" s="112">
        <v>1</v>
      </c>
      <c r="C11" s="110"/>
      <c r="D11" s="110"/>
      <c r="E11" s="110"/>
      <c r="F11" s="110"/>
      <c r="G11" s="110"/>
      <c r="H11" s="110"/>
      <c r="I11" s="110"/>
      <c r="J11" s="110"/>
      <c r="K11" s="110"/>
      <c r="L11" s="113">
        <v>96850</v>
      </c>
      <c r="M11" s="114">
        <f t="shared" si="0"/>
        <v>111377.5</v>
      </c>
      <c r="N11" s="115">
        <v>0.15</v>
      </c>
      <c r="P11" s="111"/>
    </row>
    <row r="12" spans="1:17">
      <c r="A12" s="110"/>
      <c r="B12" s="110"/>
      <c r="C12" s="110"/>
      <c r="D12" s="110"/>
      <c r="E12" s="110"/>
      <c r="F12" s="110"/>
      <c r="G12" s="110"/>
      <c r="H12" s="110"/>
      <c r="I12" s="110"/>
      <c r="J12" s="110"/>
      <c r="K12" s="110"/>
      <c r="L12" s="110"/>
      <c r="M12" s="111"/>
      <c r="N12" s="111"/>
      <c r="P12" s="111"/>
    </row>
    <row r="13" spans="1:17">
      <c r="A13" s="110"/>
      <c r="B13" s="110"/>
      <c r="C13" s="110"/>
      <c r="D13" s="110"/>
      <c r="E13" s="110"/>
      <c r="F13" s="110"/>
      <c r="G13" s="110"/>
      <c r="H13" s="110"/>
      <c r="I13" s="110"/>
      <c r="J13" s="110"/>
      <c r="K13" s="110"/>
      <c r="L13" s="110"/>
      <c r="M13" s="111"/>
      <c r="N13" s="111"/>
      <c r="P13" s="111"/>
    </row>
    <row r="14" spans="1:17">
      <c r="A14" s="110"/>
      <c r="B14" s="110"/>
      <c r="C14" s="110"/>
      <c r="D14" s="110"/>
      <c r="E14" s="110"/>
      <c r="F14" s="110"/>
      <c r="G14" s="110"/>
      <c r="H14" s="110"/>
      <c r="I14" s="110"/>
      <c r="J14" s="110"/>
      <c r="K14" s="110"/>
      <c r="L14" s="110"/>
      <c r="M14" s="111"/>
      <c r="N14" s="111"/>
      <c r="P14" s="111"/>
    </row>
    <row r="15" spans="1:17">
      <c r="A15" s="110"/>
      <c r="B15" s="110"/>
      <c r="C15" s="110"/>
      <c r="D15" s="110"/>
      <c r="E15" s="110"/>
      <c r="F15" s="110"/>
      <c r="G15" s="110"/>
      <c r="H15" s="110"/>
      <c r="I15" s="110"/>
      <c r="J15" s="110"/>
      <c r="K15" s="110"/>
      <c r="L15" s="110"/>
      <c r="M15" s="111"/>
      <c r="N15" s="111"/>
      <c r="P15" s="111"/>
    </row>
    <row r="16" spans="1:17">
      <c r="A16" s="110"/>
      <c r="B16" s="110"/>
      <c r="C16" s="110"/>
      <c r="D16" s="110"/>
      <c r="E16" s="110"/>
      <c r="F16" s="110"/>
      <c r="G16" s="110"/>
      <c r="H16" s="110"/>
      <c r="I16" s="110"/>
      <c r="J16" s="110"/>
      <c r="K16" s="110"/>
      <c r="L16" s="110"/>
      <c r="M16" s="111"/>
      <c r="N16" s="111"/>
      <c r="P16" s="111"/>
    </row>
    <row r="17" spans="1:16">
      <c r="A17" s="118"/>
      <c r="B17" s="118"/>
      <c r="C17" s="118"/>
      <c r="D17" s="118"/>
      <c r="E17" s="118"/>
      <c r="F17" s="118"/>
      <c r="G17" s="118"/>
      <c r="H17" s="118"/>
      <c r="I17" s="118"/>
      <c r="J17" s="118"/>
      <c r="K17" s="118"/>
      <c r="L17" s="118"/>
      <c r="M17" s="119"/>
      <c r="N17" s="111"/>
      <c r="P17" s="111"/>
    </row>
    <row r="18" spans="1:16">
      <c r="O18" s="120"/>
    </row>
    <row r="20" spans="1:16" ht="17" thickBot="1">
      <c r="C20" s="85">
        <v>70274</v>
      </c>
      <c r="D20" s="121">
        <v>81417</v>
      </c>
    </row>
    <row r="21" spans="1:16" ht="17" thickBot="1">
      <c r="C21" s="85">
        <v>69253</v>
      </c>
      <c r="D21" s="121">
        <v>80227</v>
      </c>
    </row>
    <row r="22" spans="1:16" ht="17" thickBot="1">
      <c r="C22" s="85">
        <v>68231</v>
      </c>
      <c r="D22" s="121">
        <v>79038</v>
      </c>
    </row>
    <row r="23" spans="1:16" ht="17" thickBot="1">
      <c r="C23" s="85">
        <v>67208</v>
      </c>
      <c r="D23" s="121">
        <v>77851</v>
      </c>
    </row>
    <row r="24" spans="1:16" ht="17" thickBot="1">
      <c r="C24" s="85">
        <v>66185</v>
      </c>
      <c r="D24" s="121">
        <v>76664</v>
      </c>
    </row>
    <row r="25" spans="1:16" ht="17" thickBot="1">
      <c r="C25" s="85">
        <v>65162</v>
      </c>
      <c r="D25" s="121">
        <v>75475</v>
      </c>
    </row>
    <row r="26" spans="1:16" ht="17" thickBot="1">
      <c r="C26" s="85">
        <v>64139</v>
      </c>
      <c r="D26" s="121">
        <v>74289</v>
      </c>
    </row>
    <row r="27" spans="1:16" ht="17" thickBot="1">
      <c r="C27" s="85">
        <v>63116</v>
      </c>
      <c r="D27" s="121">
        <v>73100</v>
      </c>
    </row>
    <row r="28" spans="1:16" ht="17" thickBot="1">
      <c r="C28" s="85">
        <v>62093</v>
      </c>
      <c r="D28" s="121">
        <v>71910</v>
      </c>
    </row>
  </sheetData>
  <pageMargins left="0.7" right="0.7" top="0.78740157499999996" bottom="0.78740157499999996" header="0.3" footer="0.3"/>
  <pageSetup paperSize="9" orientation="portrait" verticalDpi="0"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D5512-CDFD-7849-8D45-2DC40498CDED}">
  <sheetPr>
    <tabColor theme="9" tint="0.79998168889431442"/>
  </sheetPr>
  <dimension ref="A1:H30"/>
  <sheetViews>
    <sheetView topLeftCell="A9" zoomScale="160" zoomScaleNormal="160" workbookViewId="0">
      <selection activeCell="A5" sqref="A5"/>
    </sheetView>
  </sheetViews>
  <sheetFormatPr baseColWidth="10" defaultColWidth="10.83203125" defaultRowHeight="13"/>
  <cols>
    <col min="1" max="1" width="36.83203125" style="1" bestFit="1" customWidth="1"/>
    <col min="2" max="3" width="24.1640625" style="1" bestFit="1" customWidth="1"/>
    <col min="4" max="4" width="16.6640625" style="1" bestFit="1" customWidth="1"/>
    <col min="5" max="5" width="18.1640625" style="1" bestFit="1" customWidth="1"/>
    <col min="6" max="6" width="20.33203125" style="1" bestFit="1" customWidth="1"/>
    <col min="7" max="7" width="17.5" style="1" bestFit="1" customWidth="1"/>
    <col min="8" max="8" width="10.83203125" style="1"/>
    <col min="9" max="9" width="13.5" style="1" bestFit="1" customWidth="1"/>
    <col min="10" max="16384" width="10.83203125" style="1"/>
  </cols>
  <sheetData>
    <row r="1" spans="1:8" ht="15">
      <c r="A1" s="5" t="s">
        <v>189</v>
      </c>
      <c r="B1" s="6" t="s">
        <v>198</v>
      </c>
      <c r="C1" s="6" t="s">
        <v>199</v>
      </c>
      <c r="D1" s="6" t="s">
        <v>200</v>
      </c>
      <c r="E1" s="6" t="s">
        <v>201</v>
      </c>
      <c r="F1" s="6" t="s">
        <v>202</v>
      </c>
    </row>
    <row r="2" spans="1:8" ht="15">
      <c r="A2" s="7"/>
      <c r="B2" s="8" t="s">
        <v>203</v>
      </c>
      <c r="C2" s="8" t="s">
        <v>204</v>
      </c>
      <c r="D2" s="8"/>
      <c r="E2" s="8"/>
    </row>
    <row r="3" spans="1:8" ht="15">
      <c r="A3" s="9"/>
      <c r="B3" s="10" t="s">
        <v>205</v>
      </c>
      <c r="C3" s="10" t="s">
        <v>206</v>
      </c>
      <c r="D3" s="10" t="s">
        <v>206</v>
      </c>
      <c r="E3" s="10" t="s">
        <v>206</v>
      </c>
      <c r="F3" s="10" t="s">
        <v>206</v>
      </c>
    </row>
    <row r="4" spans="1:8" ht="13" customHeight="1">
      <c r="A4" s="11"/>
      <c r="B4" s="12"/>
      <c r="C4" s="44"/>
      <c r="D4" s="14"/>
      <c r="E4" s="15"/>
      <c r="F4" s="16"/>
    </row>
    <row r="5" spans="1:8" ht="13" customHeight="1">
      <c r="A5" s="274" t="s">
        <v>297</v>
      </c>
      <c r="B5" s="12">
        <v>120</v>
      </c>
      <c r="C5" s="44">
        <v>1702.1999999999998</v>
      </c>
      <c r="D5" s="14">
        <f>+B5*C5</f>
        <v>204263.99999999997</v>
      </c>
      <c r="E5" s="15">
        <f>+D5/12</f>
        <v>17021.999999999996</v>
      </c>
      <c r="F5" s="276">
        <f>+B5*8.4</f>
        <v>1008</v>
      </c>
      <c r="G5" s="1" t="s">
        <v>237</v>
      </c>
    </row>
    <row r="6" spans="1:8" ht="13" customHeight="1">
      <c r="A6" s="275" t="s">
        <v>293</v>
      </c>
      <c r="B6" s="12">
        <v>95</v>
      </c>
      <c r="C6" s="44">
        <v>1786.1999999999998</v>
      </c>
      <c r="D6" s="14">
        <f>+B6*C6</f>
        <v>169688.99999999997</v>
      </c>
      <c r="E6" s="15">
        <f>+D6/12</f>
        <v>14140.749999999998</v>
      </c>
      <c r="F6" s="276">
        <f>+B6*8.4</f>
        <v>798</v>
      </c>
    </row>
    <row r="7" spans="1:8" ht="14" customHeight="1">
      <c r="A7" s="275" t="s">
        <v>294</v>
      </c>
      <c r="B7" s="12">
        <v>75</v>
      </c>
      <c r="C7" s="44">
        <v>1828.1999999999998</v>
      </c>
      <c r="D7" s="14">
        <f>+B7*C7</f>
        <v>137115</v>
      </c>
      <c r="E7" s="15">
        <f>+D7/12</f>
        <v>11426.25</v>
      </c>
      <c r="F7" s="276">
        <f>+B7*8.4</f>
        <v>630</v>
      </c>
    </row>
    <row r="8" spans="1:8">
      <c r="A8" s="11" t="s">
        <v>238</v>
      </c>
      <c r="B8" s="12">
        <v>50</v>
      </c>
      <c r="C8" s="44">
        <v>1870.1999999999998</v>
      </c>
      <c r="D8" s="14">
        <f>+B8*C8</f>
        <v>93509.999999999985</v>
      </c>
      <c r="E8" s="15">
        <f>+D8/12</f>
        <v>7792.4999999999991</v>
      </c>
      <c r="F8" s="276">
        <f>+B8*8.4</f>
        <v>420</v>
      </c>
      <c r="H8" s="14"/>
    </row>
    <row r="9" spans="1:8">
      <c r="A9" s="17" t="s">
        <v>239</v>
      </c>
      <c r="B9" s="18">
        <v>70</v>
      </c>
      <c r="C9" s="45">
        <v>1870.1999999999998</v>
      </c>
      <c r="D9" s="20">
        <f>+B9*C9</f>
        <v>130913.99999999999</v>
      </c>
      <c r="E9" s="21">
        <f>+D9/12</f>
        <v>10909.499999999998</v>
      </c>
      <c r="F9" s="277">
        <f>+B9*8.4</f>
        <v>588</v>
      </c>
      <c r="H9" s="14"/>
    </row>
    <row r="10" spans="1:8">
      <c r="F10" s="16"/>
      <c r="G10" s="16"/>
    </row>
    <row r="11" spans="1:8">
      <c r="A11" s="1" t="s">
        <v>295</v>
      </c>
    </row>
    <row r="12" spans="1:8" ht="16">
      <c r="A12" s="41" t="s">
        <v>240</v>
      </c>
      <c r="B12" s="41"/>
      <c r="C12" s="42"/>
      <c r="D12" s="42"/>
      <c r="E12" s="42"/>
    </row>
    <row r="13" spans="1:8" ht="16">
      <c r="A13" s="43" t="s">
        <v>241</v>
      </c>
      <c r="B13" s="41"/>
      <c r="C13" s="42"/>
      <c r="D13" s="42"/>
      <c r="E13" s="42"/>
    </row>
    <row r="14" spans="1:8" ht="16">
      <c r="A14" s="43" t="s">
        <v>242</v>
      </c>
      <c r="B14" s="41"/>
      <c r="C14" s="42"/>
      <c r="D14" s="42"/>
      <c r="E14" s="42"/>
    </row>
    <row r="15" spans="1:8" ht="16">
      <c r="A15" s="43" t="s">
        <v>243</v>
      </c>
      <c r="B15" s="41"/>
      <c r="C15" s="42"/>
      <c r="D15" s="42"/>
      <c r="E15" s="42"/>
    </row>
    <row r="16" spans="1:8" ht="16">
      <c r="A16" s="43" t="s">
        <v>244</v>
      </c>
      <c r="B16" s="41"/>
      <c r="C16" s="42"/>
      <c r="D16" s="42"/>
      <c r="E16" s="42"/>
    </row>
    <row r="17" spans="1:5" ht="16">
      <c r="A17" s="43" t="s">
        <v>245</v>
      </c>
      <c r="B17" s="41"/>
      <c r="C17" s="42"/>
      <c r="D17" s="42"/>
      <c r="E17" s="42"/>
    </row>
    <row r="18" spans="1:5" ht="16">
      <c r="A18" s="43" t="s">
        <v>246</v>
      </c>
      <c r="B18" s="41"/>
      <c r="C18" s="42"/>
      <c r="D18" s="42"/>
      <c r="E18" s="42"/>
    </row>
    <row r="19" spans="1:5" ht="13" customHeight="1">
      <c r="A19" s="41"/>
      <c r="B19" s="41"/>
      <c r="C19" s="42"/>
      <c r="D19" s="42"/>
      <c r="E19" s="42"/>
    </row>
    <row r="20" spans="1:5">
      <c r="A20" s="301" t="s">
        <v>247</v>
      </c>
      <c r="B20" s="301"/>
      <c r="C20" s="301"/>
      <c r="D20" s="301"/>
      <c r="E20" s="301"/>
    </row>
    <row r="23" spans="1:5">
      <c r="A23" s="47" t="s">
        <v>248</v>
      </c>
    </row>
    <row r="25" spans="1:5">
      <c r="A25" s="48">
        <v>42</v>
      </c>
      <c r="B25" s="48" t="s">
        <v>249</v>
      </c>
    </row>
    <row r="26" spans="1:5">
      <c r="A26" s="48">
        <v>52</v>
      </c>
      <c r="B26" s="48" t="s">
        <v>296</v>
      </c>
    </row>
    <row r="27" spans="1:5">
      <c r="A27" s="48">
        <v>5</v>
      </c>
      <c r="B27" s="48" t="s">
        <v>250</v>
      </c>
    </row>
    <row r="28" spans="1:5">
      <c r="A28" s="48">
        <v>10</v>
      </c>
      <c r="B28" s="48" t="s">
        <v>251</v>
      </c>
    </row>
    <row r="30" spans="1:5">
      <c r="A30" s="1">
        <f>A25*(A26-A27)-A28</f>
        <v>1964</v>
      </c>
      <c r="B30" s="1" t="s">
        <v>252</v>
      </c>
    </row>
  </sheetData>
  <mergeCells count="1">
    <mergeCell ref="A20:E20"/>
  </mergeCells>
  <pageMargins left="0.7" right="0.7" top="0.78740157499999996" bottom="0.78740157499999996"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B8FB3-A6C9-3940-A156-AFE11678A1E5}">
  <sheetPr>
    <tabColor theme="9" tint="0.79998168889431442"/>
  </sheetPr>
  <dimension ref="A1:H47"/>
  <sheetViews>
    <sheetView workbookViewId="0">
      <selection activeCell="A7" sqref="A7:A18"/>
    </sheetView>
  </sheetViews>
  <sheetFormatPr baseColWidth="10" defaultColWidth="10.83203125" defaultRowHeight="13"/>
  <cols>
    <col min="1" max="1" width="36.83203125" style="1" bestFit="1" customWidth="1"/>
    <col min="2" max="3" width="24.1640625" style="1" bestFit="1" customWidth="1"/>
    <col min="4" max="4" width="16.6640625" style="1" bestFit="1" customWidth="1"/>
    <col min="5" max="5" width="18.1640625" style="1" bestFit="1" customWidth="1"/>
    <col min="6" max="6" width="20.33203125" style="1" bestFit="1" customWidth="1"/>
    <col min="7" max="7" width="17.5" style="1" bestFit="1" customWidth="1"/>
    <col min="8" max="8" width="10.83203125" style="1"/>
    <col min="9" max="9" width="13.5" style="1" bestFit="1" customWidth="1"/>
    <col min="10" max="16384" width="10.83203125" style="1"/>
  </cols>
  <sheetData>
    <row r="1" spans="1:8" ht="26">
      <c r="A1" s="300" t="s">
        <v>292</v>
      </c>
      <c r="B1" s="300"/>
      <c r="C1" s="300"/>
      <c r="D1" s="300"/>
      <c r="E1" s="300"/>
      <c r="F1" s="300"/>
    </row>
    <row r="3" spans="1:8" ht="15">
      <c r="A3" s="5" t="s">
        <v>189</v>
      </c>
      <c r="B3" s="6" t="s">
        <v>198</v>
      </c>
      <c r="C3" s="6" t="s">
        <v>199</v>
      </c>
      <c r="D3" s="6" t="s">
        <v>200</v>
      </c>
      <c r="E3" s="6" t="s">
        <v>201</v>
      </c>
      <c r="F3" s="6" t="s">
        <v>202</v>
      </c>
    </row>
    <row r="4" spans="1:8" ht="15">
      <c r="A4" s="7"/>
      <c r="B4" s="8" t="s">
        <v>203</v>
      </c>
      <c r="C4" s="8" t="s">
        <v>204</v>
      </c>
      <c r="D4" s="8"/>
      <c r="E4" s="8"/>
    </row>
    <row r="5" spans="1:8" ht="15">
      <c r="A5" s="9"/>
      <c r="B5" s="10" t="s">
        <v>205</v>
      </c>
      <c r="C5" s="10" t="s">
        <v>206</v>
      </c>
      <c r="D5" s="10" t="s">
        <v>206</v>
      </c>
      <c r="E5" s="10" t="s">
        <v>206</v>
      </c>
      <c r="F5" s="10" t="s">
        <v>206</v>
      </c>
    </row>
    <row r="6" spans="1:8">
      <c r="A6" s="11"/>
      <c r="B6" s="12"/>
      <c r="C6" s="13"/>
      <c r="D6" s="14"/>
      <c r="E6" s="15"/>
      <c r="F6" s="16"/>
    </row>
    <row r="7" spans="1:8">
      <c r="A7" s="11" t="s">
        <v>280</v>
      </c>
      <c r="B7" s="12">
        <v>130</v>
      </c>
      <c r="C7" s="13">
        <v>1722</v>
      </c>
      <c r="D7" s="14">
        <f>+B7*C7</f>
        <v>223860</v>
      </c>
      <c r="E7" s="15">
        <f>+D7/12</f>
        <v>18655</v>
      </c>
      <c r="F7" s="16">
        <f>+B7*8.4</f>
        <v>1092</v>
      </c>
    </row>
    <row r="8" spans="1:8">
      <c r="A8" s="11" t="s">
        <v>281</v>
      </c>
      <c r="B8" s="12">
        <v>120</v>
      </c>
      <c r="C8" s="13">
        <v>1722</v>
      </c>
      <c r="D8" s="14">
        <f t="shared" ref="D8:D13" si="0">+B8*C8</f>
        <v>206640</v>
      </c>
      <c r="E8" s="15">
        <f t="shared" ref="E8:E18" si="1">+D8/12</f>
        <v>17220</v>
      </c>
      <c r="F8" s="16">
        <f t="shared" ref="F8:F18" si="2">+B8*8.4</f>
        <v>1008</v>
      </c>
    </row>
    <row r="9" spans="1:8">
      <c r="A9" s="11" t="s">
        <v>282</v>
      </c>
      <c r="B9" s="12">
        <v>115</v>
      </c>
      <c r="C9" s="13">
        <v>1722</v>
      </c>
      <c r="D9" s="14">
        <f t="shared" si="0"/>
        <v>198030</v>
      </c>
      <c r="E9" s="15">
        <f t="shared" si="1"/>
        <v>16502.5</v>
      </c>
      <c r="F9" s="16">
        <f t="shared" si="2"/>
        <v>966</v>
      </c>
      <c r="H9" s="14"/>
    </row>
    <row r="10" spans="1:8">
      <c r="A10" s="11" t="s">
        <v>283</v>
      </c>
      <c r="B10" s="12">
        <v>120</v>
      </c>
      <c r="C10" s="13">
        <v>1722</v>
      </c>
      <c r="D10" s="14">
        <f t="shared" si="0"/>
        <v>206640</v>
      </c>
      <c r="E10" s="15">
        <f t="shared" si="1"/>
        <v>17220</v>
      </c>
      <c r="F10" s="16">
        <f t="shared" si="2"/>
        <v>1008</v>
      </c>
      <c r="H10" s="14"/>
    </row>
    <row r="11" spans="1:8">
      <c r="A11" s="11" t="s">
        <v>284</v>
      </c>
      <c r="B11" s="12">
        <v>100</v>
      </c>
      <c r="C11" s="13">
        <v>1722</v>
      </c>
      <c r="D11" s="14">
        <f t="shared" si="0"/>
        <v>172200</v>
      </c>
      <c r="E11" s="15">
        <f t="shared" si="1"/>
        <v>14350</v>
      </c>
      <c r="F11" s="16">
        <f t="shared" si="2"/>
        <v>840</v>
      </c>
      <c r="H11" s="14"/>
    </row>
    <row r="12" spans="1:8">
      <c r="A12" s="11" t="s">
        <v>285</v>
      </c>
      <c r="B12" s="12">
        <v>80</v>
      </c>
      <c r="C12" s="13">
        <v>1722</v>
      </c>
      <c r="D12" s="14">
        <f t="shared" si="0"/>
        <v>137760</v>
      </c>
      <c r="E12" s="15">
        <f t="shared" si="1"/>
        <v>11480</v>
      </c>
      <c r="F12" s="16">
        <f t="shared" si="2"/>
        <v>672</v>
      </c>
      <c r="H12" s="14"/>
    </row>
    <row r="13" spans="1:8">
      <c r="A13" s="11" t="s">
        <v>286</v>
      </c>
      <c r="B13" s="12">
        <v>65</v>
      </c>
      <c r="C13" s="13">
        <v>1879</v>
      </c>
      <c r="D13" s="14">
        <f t="shared" si="0"/>
        <v>122135</v>
      </c>
      <c r="E13" s="15">
        <f t="shared" si="1"/>
        <v>10177.916666666666</v>
      </c>
      <c r="F13" s="16">
        <f t="shared" si="2"/>
        <v>546</v>
      </c>
      <c r="H13" s="14"/>
    </row>
    <row r="14" spans="1:8">
      <c r="A14" s="11" t="s">
        <v>287</v>
      </c>
      <c r="B14" s="12">
        <v>115</v>
      </c>
      <c r="C14" s="13">
        <v>1879</v>
      </c>
      <c r="D14" s="14">
        <f>+B14*C14</f>
        <v>216085</v>
      </c>
      <c r="E14" s="15">
        <f t="shared" si="1"/>
        <v>18007.083333333332</v>
      </c>
      <c r="F14" s="16">
        <f t="shared" si="2"/>
        <v>966</v>
      </c>
      <c r="H14" s="14"/>
    </row>
    <row r="15" spans="1:8">
      <c r="A15" s="11" t="s">
        <v>288</v>
      </c>
      <c r="B15" s="12">
        <v>85</v>
      </c>
      <c r="C15" s="13">
        <v>1879</v>
      </c>
      <c r="D15" s="14">
        <f>+B15*C15</f>
        <v>159715</v>
      </c>
      <c r="E15" s="15">
        <f t="shared" si="1"/>
        <v>13309.583333333334</v>
      </c>
      <c r="F15" s="16">
        <f t="shared" si="2"/>
        <v>714</v>
      </c>
      <c r="H15" s="14"/>
    </row>
    <row r="16" spans="1:8">
      <c r="A16" s="11" t="s">
        <v>289</v>
      </c>
      <c r="B16" s="12">
        <v>70</v>
      </c>
      <c r="C16" s="13">
        <v>1879</v>
      </c>
      <c r="D16" s="14">
        <f>+B16*C16</f>
        <v>131530</v>
      </c>
      <c r="E16" s="15">
        <f t="shared" si="1"/>
        <v>10960.833333333334</v>
      </c>
      <c r="F16" s="16">
        <f t="shared" si="2"/>
        <v>588</v>
      </c>
      <c r="H16" s="14"/>
    </row>
    <row r="17" spans="1:8">
      <c r="A17" s="11" t="s">
        <v>290</v>
      </c>
      <c r="B17" s="12">
        <v>45</v>
      </c>
      <c r="C17" s="13">
        <v>1879</v>
      </c>
      <c r="D17" s="14">
        <f>+B17*C17</f>
        <v>84555</v>
      </c>
      <c r="E17" s="15">
        <f t="shared" si="1"/>
        <v>7046.25</v>
      </c>
      <c r="F17" s="16">
        <f t="shared" si="2"/>
        <v>378</v>
      </c>
      <c r="H17" s="14"/>
    </row>
    <row r="18" spans="1:8">
      <c r="A18" s="17" t="s">
        <v>291</v>
      </c>
      <c r="B18" s="18">
        <v>20</v>
      </c>
      <c r="C18" s="19">
        <v>1879</v>
      </c>
      <c r="D18" s="20">
        <f>+B18*C18</f>
        <v>37580</v>
      </c>
      <c r="E18" s="21">
        <f t="shared" si="1"/>
        <v>3131.6666666666665</v>
      </c>
      <c r="F18" s="22">
        <f t="shared" si="2"/>
        <v>168</v>
      </c>
      <c r="H18" s="14"/>
    </row>
    <row r="19" spans="1:8">
      <c r="F19" s="16"/>
      <c r="G19" s="16"/>
    </row>
    <row r="20" spans="1:8">
      <c r="A20" s="23" t="s">
        <v>212</v>
      </c>
      <c r="B20" s="24"/>
      <c r="C20" s="24" t="s">
        <v>213</v>
      </c>
      <c r="D20" s="25"/>
      <c r="E20" s="2"/>
      <c r="F20" s="2"/>
      <c r="G20" s="26"/>
    </row>
    <row r="21" spans="1:8">
      <c r="A21" s="27"/>
      <c r="B21" s="28"/>
      <c r="C21" s="28" t="s">
        <v>214</v>
      </c>
      <c r="D21" s="29"/>
      <c r="G21" s="30"/>
    </row>
    <row r="22" spans="1:8">
      <c r="A22" s="31"/>
      <c r="B22" s="32"/>
      <c r="C22" s="32" t="s">
        <v>215</v>
      </c>
      <c r="D22" s="33"/>
      <c r="E22" s="34"/>
      <c r="F22" s="34"/>
      <c r="G22" s="35"/>
    </row>
    <row r="23" spans="1:8">
      <c r="A23" s="36"/>
      <c r="B23" s="36"/>
      <c r="C23" s="29"/>
      <c r="D23" s="29"/>
    </row>
    <row r="24" spans="1:8">
      <c r="A24" s="23" t="s">
        <v>216</v>
      </c>
      <c r="B24" s="24"/>
      <c r="C24" s="24" t="s">
        <v>217</v>
      </c>
      <c r="D24" s="25"/>
      <c r="E24" s="2"/>
      <c r="F24" s="2"/>
      <c r="G24" s="26"/>
    </row>
    <row r="25" spans="1:8">
      <c r="A25" s="27"/>
      <c r="B25" s="28"/>
      <c r="C25" s="28" t="s">
        <v>218</v>
      </c>
      <c r="D25" s="29"/>
      <c r="G25" s="30"/>
    </row>
    <row r="26" spans="1:8">
      <c r="A26" s="27"/>
      <c r="B26" s="28"/>
      <c r="C26" s="28" t="s">
        <v>219</v>
      </c>
      <c r="D26" s="29"/>
      <c r="G26" s="30"/>
    </row>
    <row r="27" spans="1:8">
      <c r="A27" s="27"/>
      <c r="B27" s="28"/>
      <c r="C27" s="28" t="s">
        <v>220</v>
      </c>
      <c r="D27" s="29"/>
      <c r="G27" s="30"/>
    </row>
    <row r="28" spans="1:8">
      <c r="A28" s="31"/>
      <c r="B28" s="32"/>
      <c r="C28" s="32" t="s">
        <v>221</v>
      </c>
      <c r="D28" s="33"/>
      <c r="E28" s="34"/>
      <c r="F28" s="34"/>
      <c r="G28" s="35"/>
    </row>
    <row r="29" spans="1:8">
      <c r="A29" s="36"/>
      <c r="B29" s="36"/>
      <c r="C29" s="29"/>
      <c r="D29" s="29"/>
    </row>
    <row r="30" spans="1:8">
      <c r="A30" s="37" t="s">
        <v>222</v>
      </c>
      <c r="B30" s="38"/>
      <c r="C30" s="38" t="s">
        <v>223</v>
      </c>
      <c r="D30" s="39"/>
      <c r="E30" s="3"/>
      <c r="F30" s="3"/>
      <c r="G30" s="40"/>
    </row>
    <row r="32" spans="1:8">
      <c r="A32" s="4" t="s">
        <v>224</v>
      </c>
    </row>
    <row r="33" spans="1:1">
      <c r="A33" s="1" t="s">
        <v>225</v>
      </c>
    </row>
    <row r="34" spans="1:1">
      <c r="A34" s="1" t="s">
        <v>226</v>
      </c>
    </row>
    <row r="35" spans="1:1">
      <c r="A35" s="1" t="s">
        <v>227</v>
      </c>
    </row>
    <row r="36" spans="1:1">
      <c r="A36" s="1" t="s">
        <v>228</v>
      </c>
    </row>
    <row r="40" spans="1:1">
      <c r="A40" s="4" t="s">
        <v>229</v>
      </c>
    </row>
    <row r="41" spans="1:1">
      <c r="A41" s="1">
        <v>1</v>
      </c>
    </row>
    <row r="42" spans="1:1">
      <c r="A42" s="1">
        <v>1.5</v>
      </c>
    </row>
    <row r="43" spans="1:1">
      <c r="A43" s="1">
        <v>1.8</v>
      </c>
    </row>
    <row r="44" spans="1:1">
      <c r="A44" s="1">
        <v>2</v>
      </c>
    </row>
    <row r="45" spans="1:1">
      <c r="A45" s="1">
        <v>2.1</v>
      </c>
    </row>
    <row r="46" spans="1:1">
      <c r="A46" s="1">
        <v>2.2000000000000002</v>
      </c>
    </row>
    <row r="47" spans="1:1">
      <c r="A47" s="1">
        <v>2.2999999999999998</v>
      </c>
    </row>
  </sheetData>
  <mergeCells count="1">
    <mergeCell ref="A1:F1"/>
  </mergeCells>
  <pageMargins left="0.7" right="0.7" top="0.78740157499999996" bottom="0.78740157499999996"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9B296-872F-5849-9074-EEA99078E8B3}">
  <sheetPr>
    <tabColor theme="9" tint="0.79998168889431442"/>
  </sheetPr>
  <dimension ref="A1:H38"/>
  <sheetViews>
    <sheetView zoomScale="160" zoomScaleNormal="160" workbookViewId="0">
      <selection activeCell="D8" sqref="D8"/>
    </sheetView>
  </sheetViews>
  <sheetFormatPr baseColWidth="10" defaultColWidth="10.83203125" defaultRowHeight="13"/>
  <cols>
    <col min="1" max="1" width="36.83203125" style="1" bestFit="1" customWidth="1"/>
    <col min="2" max="3" width="24.1640625" style="1" bestFit="1" customWidth="1"/>
    <col min="4" max="4" width="16.6640625" style="1" bestFit="1" customWidth="1"/>
    <col min="5" max="5" width="18.1640625" style="1" bestFit="1" customWidth="1"/>
    <col min="6" max="6" width="20.33203125" style="1" bestFit="1" customWidth="1"/>
    <col min="7" max="7" width="17.5" style="1" bestFit="1" customWidth="1"/>
    <col min="8" max="8" width="10.83203125" style="1"/>
    <col min="9" max="9" width="13.5" style="1" bestFit="1" customWidth="1"/>
    <col min="10" max="16384" width="10.83203125" style="1"/>
  </cols>
  <sheetData>
    <row r="1" spans="1:8" ht="15">
      <c r="A1" s="5" t="s">
        <v>189</v>
      </c>
      <c r="B1" s="6" t="s">
        <v>198</v>
      </c>
      <c r="C1" s="6" t="s">
        <v>199</v>
      </c>
      <c r="D1" s="6" t="s">
        <v>200</v>
      </c>
      <c r="E1" s="6" t="s">
        <v>201</v>
      </c>
      <c r="F1" s="6" t="s">
        <v>202</v>
      </c>
    </row>
    <row r="2" spans="1:8" ht="15">
      <c r="A2" s="7"/>
      <c r="B2" s="8" t="s">
        <v>203</v>
      </c>
      <c r="C2" s="8" t="s">
        <v>204</v>
      </c>
      <c r="D2" s="8"/>
      <c r="E2" s="8"/>
    </row>
    <row r="3" spans="1:8" ht="15">
      <c r="A3" s="9"/>
      <c r="B3" s="10" t="s">
        <v>205</v>
      </c>
      <c r="C3" s="10" t="s">
        <v>206</v>
      </c>
      <c r="D3" s="10" t="s">
        <v>206</v>
      </c>
      <c r="E3" s="10" t="s">
        <v>206</v>
      </c>
      <c r="F3" s="10" t="s">
        <v>206</v>
      </c>
    </row>
    <row r="4" spans="1:8">
      <c r="A4" s="11"/>
      <c r="B4" s="12"/>
      <c r="C4" s="13"/>
      <c r="D4" s="14"/>
      <c r="E4" s="15"/>
      <c r="F4" s="16"/>
    </row>
    <row r="5" spans="1:8">
      <c r="A5" s="11" t="s">
        <v>207</v>
      </c>
      <c r="B5" s="12">
        <v>90</v>
      </c>
      <c r="C5" s="13">
        <v>1900</v>
      </c>
      <c r="D5" s="14">
        <f>+B5*C5</f>
        <v>171000</v>
      </c>
      <c r="E5" s="15">
        <f>+D5/12</f>
        <v>14250</v>
      </c>
      <c r="F5" s="16">
        <f>+B5*8.4</f>
        <v>756</v>
      </c>
    </row>
    <row r="6" spans="1:8">
      <c r="A6" s="11" t="s">
        <v>208</v>
      </c>
      <c r="B6" s="12">
        <v>90</v>
      </c>
      <c r="C6" s="13">
        <v>1900</v>
      </c>
      <c r="D6" s="14">
        <f>+B6*C6</f>
        <v>171000</v>
      </c>
      <c r="E6" s="15">
        <f>+D6/12</f>
        <v>14250</v>
      </c>
      <c r="F6" s="16">
        <f>+B6*8.4</f>
        <v>756</v>
      </c>
    </row>
    <row r="7" spans="1:8">
      <c r="A7" s="11" t="s">
        <v>209</v>
      </c>
      <c r="B7" s="12">
        <v>70</v>
      </c>
      <c r="C7" s="13">
        <v>1900</v>
      </c>
      <c r="D7" s="14">
        <f>+B7*C7</f>
        <v>133000</v>
      </c>
      <c r="E7" s="15">
        <f>+D7/12</f>
        <v>11083.333333333334</v>
      </c>
      <c r="F7" s="16">
        <f>+B7*8.4</f>
        <v>588</v>
      </c>
      <c r="H7" s="14"/>
    </row>
    <row r="8" spans="1:8">
      <c r="A8" s="11" t="s">
        <v>210</v>
      </c>
      <c r="B8" s="12">
        <v>40</v>
      </c>
      <c r="C8" s="13">
        <v>1900</v>
      </c>
      <c r="D8" s="14">
        <f>+B8*C8</f>
        <v>76000</v>
      </c>
      <c r="E8" s="15">
        <f>+D8/12</f>
        <v>6333.333333333333</v>
      </c>
      <c r="F8" s="16">
        <f>+B8*8.4</f>
        <v>336</v>
      </c>
      <c r="H8" s="14"/>
    </row>
    <row r="9" spans="1:8">
      <c r="A9" s="17" t="s">
        <v>211</v>
      </c>
      <c r="B9" s="18">
        <v>55</v>
      </c>
      <c r="C9" s="19">
        <v>1900</v>
      </c>
      <c r="D9" s="20">
        <f>+B9*C9</f>
        <v>104500</v>
      </c>
      <c r="E9" s="21">
        <f>+D9/12</f>
        <v>8708.3333333333339</v>
      </c>
      <c r="F9" s="22">
        <f>+B9*8.4</f>
        <v>462</v>
      </c>
      <c r="H9" s="14"/>
    </row>
    <row r="10" spans="1:8">
      <c r="F10" s="16"/>
      <c r="G10" s="16"/>
    </row>
    <row r="11" spans="1:8">
      <c r="A11" s="23" t="s">
        <v>212</v>
      </c>
      <c r="B11" s="24"/>
      <c r="C11" s="24" t="s">
        <v>213</v>
      </c>
      <c r="D11" s="25"/>
      <c r="E11" s="2"/>
      <c r="F11" s="2"/>
      <c r="G11" s="26"/>
    </row>
    <row r="12" spans="1:8">
      <c r="A12" s="27"/>
      <c r="B12" s="28"/>
      <c r="C12" s="28" t="s">
        <v>214</v>
      </c>
      <c r="D12" s="29"/>
      <c r="G12" s="30"/>
    </row>
    <row r="13" spans="1:8">
      <c r="A13" s="31"/>
      <c r="B13" s="32"/>
      <c r="C13" s="32" t="s">
        <v>215</v>
      </c>
      <c r="D13" s="33"/>
      <c r="E13" s="34"/>
      <c r="F13" s="34"/>
      <c r="G13" s="35"/>
    </row>
    <row r="14" spans="1:8">
      <c r="A14" s="36"/>
      <c r="B14" s="36"/>
      <c r="C14" s="29"/>
      <c r="D14" s="29"/>
    </row>
    <row r="15" spans="1:8">
      <c r="A15" s="23" t="s">
        <v>216</v>
      </c>
      <c r="B15" s="24"/>
      <c r="C15" s="24" t="s">
        <v>217</v>
      </c>
      <c r="D15" s="25"/>
      <c r="E15" s="2"/>
      <c r="F15" s="2"/>
      <c r="G15" s="26"/>
    </row>
    <row r="16" spans="1:8">
      <c r="A16" s="27"/>
      <c r="B16" s="28"/>
      <c r="C16" s="28" t="s">
        <v>218</v>
      </c>
      <c r="D16" s="29"/>
      <c r="G16" s="30"/>
    </row>
    <row r="17" spans="1:7">
      <c r="A17" s="27"/>
      <c r="B17" s="28"/>
      <c r="C17" s="28" t="s">
        <v>219</v>
      </c>
      <c r="D17" s="29"/>
      <c r="G17" s="30"/>
    </row>
    <row r="18" spans="1:7">
      <c r="A18" s="27"/>
      <c r="B18" s="28"/>
      <c r="C18" s="28" t="s">
        <v>220</v>
      </c>
      <c r="D18" s="29"/>
      <c r="G18" s="30"/>
    </row>
    <row r="19" spans="1:7">
      <c r="A19" s="31"/>
      <c r="B19" s="32"/>
      <c r="C19" s="32" t="s">
        <v>221</v>
      </c>
      <c r="D19" s="33"/>
      <c r="E19" s="34"/>
      <c r="F19" s="34"/>
      <c r="G19" s="35"/>
    </row>
    <row r="20" spans="1:7">
      <c r="A20" s="36"/>
      <c r="B20" s="36"/>
      <c r="C20" s="29"/>
      <c r="D20" s="29"/>
    </row>
    <row r="21" spans="1:7">
      <c r="A21" s="37" t="s">
        <v>222</v>
      </c>
      <c r="B21" s="38"/>
      <c r="C21" s="38" t="s">
        <v>223</v>
      </c>
      <c r="D21" s="39"/>
      <c r="E21" s="3"/>
      <c r="F21" s="3"/>
      <c r="G21" s="40"/>
    </row>
    <row r="23" spans="1:7">
      <c r="A23" s="4" t="s">
        <v>224</v>
      </c>
    </row>
    <row r="24" spans="1:7">
      <c r="A24" s="1" t="s">
        <v>225</v>
      </c>
    </row>
    <row r="25" spans="1:7">
      <c r="A25" s="1" t="s">
        <v>226</v>
      </c>
    </row>
    <row r="26" spans="1:7">
      <c r="A26" s="1" t="s">
        <v>227</v>
      </c>
    </row>
    <row r="27" spans="1:7">
      <c r="A27" s="1" t="s">
        <v>228</v>
      </c>
    </row>
    <row r="31" spans="1:7">
      <c r="A31" s="4" t="s">
        <v>229</v>
      </c>
    </row>
    <row r="32" spans="1:7">
      <c r="A32" s="1">
        <v>1</v>
      </c>
    </row>
    <row r="33" spans="1:1">
      <c r="A33" s="1">
        <v>1.5</v>
      </c>
    </row>
    <row r="34" spans="1:1">
      <c r="A34" s="1">
        <v>1.8</v>
      </c>
    </row>
    <row r="35" spans="1:1">
      <c r="A35" s="1">
        <v>2</v>
      </c>
    </row>
    <row r="36" spans="1:1">
      <c r="A36" s="1">
        <v>2.1</v>
      </c>
    </row>
    <row r="37" spans="1:1">
      <c r="A37" s="1">
        <v>2.2000000000000002</v>
      </c>
    </row>
    <row r="38" spans="1:1">
      <c r="A38" s="1">
        <v>2.2999999999999998</v>
      </c>
    </row>
  </sheetData>
  <pageMargins left="0.7" right="0.7" top="0.78740157499999996" bottom="0.78740157499999996"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D91C53D1797D3A4A95E57EE35F715A66" ma:contentTypeVersion="9" ma:contentTypeDescription="Ein neues Dokument erstellen." ma:contentTypeScope="" ma:versionID="1012f2ee8ab63695ddd4eac4a04fcd77">
  <xsd:schema xmlns:xsd="http://www.w3.org/2001/XMLSchema" xmlns:xs="http://www.w3.org/2001/XMLSchema" xmlns:p="http://schemas.microsoft.com/office/2006/metadata/properties" xmlns:ns2="5f99dfaa-e045-4518-8ecc-6acb225cbdab" xmlns:ns3="34e6086b-f5d5-4bc2-9805-7ad22d82a097" targetNamespace="http://schemas.microsoft.com/office/2006/metadata/properties" ma:root="true" ma:fieldsID="411e36e07d69d52c7eefd064a4a1c108" ns2:_="" ns3:_="">
    <xsd:import namespace="5f99dfaa-e045-4518-8ecc-6acb225cbdab"/>
    <xsd:import namespace="34e6086b-f5d5-4bc2-9805-7ad22d82a097"/>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f99dfaa-e045-4518-8ecc-6acb225cbda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4e6086b-f5d5-4bc2-9805-7ad22d82a097" elementFormDefault="qualified">
    <xsd:import namespace="http://schemas.microsoft.com/office/2006/documentManagement/types"/>
    <xsd:import namespace="http://schemas.microsoft.com/office/infopath/2007/PartnerControls"/>
    <xsd:element name="SharedWithUsers" ma:index="11"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BE04A19-FF24-4599-A1DA-43AE444E6F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f99dfaa-e045-4518-8ecc-6acb225cbdab"/>
    <ds:schemaRef ds:uri="34e6086b-f5d5-4bc2-9805-7ad22d82a09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7014867-1374-4648-8899-A6D471F59E81}">
  <ds:schemaRefs>
    <ds:schemaRef ds:uri="http://schemas.microsoft.com/sharepoint/v3/contenttype/forms"/>
  </ds:schemaRefs>
</ds:datastoreItem>
</file>

<file path=customXml/itemProps3.xml><?xml version="1.0" encoding="utf-8"?>
<ds:datastoreItem xmlns:ds="http://schemas.openxmlformats.org/officeDocument/2006/customXml" ds:itemID="{83524E47-4086-4D76-BC6F-0B7DE67E596A}">
  <ds:schemaRefs>
    <ds:schemaRef ds:uri="5f99dfaa-e045-4518-8ecc-6acb225cbdab"/>
    <ds:schemaRef ds:uri="http://www.w3.org/XML/1998/namespace"/>
    <ds:schemaRef ds:uri="http://schemas.microsoft.com/office/infopath/2007/PartnerControls"/>
    <ds:schemaRef ds:uri="http://schemas.microsoft.com/office/2006/documentManagement/types"/>
    <ds:schemaRef ds:uri="http://purl.org/dc/dcmitype/"/>
    <ds:schemaRef ds:uri="http://purl.org/dc/elements/1.1/"/>
    <ds:schemaRef ds:uri="http://schemas.microsoft.com/office/2006/metadata/properties"/>
    <ds:schemaRef ds:uri="http://schemas.openxmlformats.org/package/2006/metadata/core-properties"/>
    <ds:schemaRef ds:uri="34e6086b-f5d5-4bc2-9805-7ad22d82a097"/>
    <ds:schemaRef ds:uri="http://purl.org/dc/terms/"/>
  </ds:schemaRefs>
</ds:datastoreItem>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Guide for Calculation English</vt:lpstr>
      <vt:lpstr>DIZH Budget Calculation</vt:lpstr>
      <vt:lpstr>Personnel Costs</vt:lpstr>
      <vt:lpstr>UZH_Personal_2025</vt:lpstr>
      <vt:lpstr>PHZH_Personal_2025</vt:lpstr>
      <vt:lpstr>UZH_Personal</vt:lpstr>
      <vt:lpstr>ZHAW_Personal</vt:lpstr>
      <vt:lpstr>ZHDK_Personal</vt:lpstr>
      <vt:lpstr>PHZH_Personal</vt:lpstr>
      <vt:lpstr>PHZH_Personal!Finanzierung</vt:lpstr>
      <vt:lpstr>PHZH_Personal_2025!Finanzierung</vt:lpstr>
      <vt:lpstr>Finanzierung</vt:lpstr>
      <vt:lpstr>PHZH_Personal!Personalkostensätze</vt:lpstr>
      <vt:lpstr>PHZH_Personal_2025!Personalkostensätze</vt:lpstr>
      <vt:lpstr>UZH_Personal!Personalkostensätze</vt:lpstr>
      <vt:lpstr>UZH_Personal_2025!Personalkostensätze</vt:lpstr>
      <vt:lpstr>ZHAW_Personal!Personalkostensätze</vt:lpstr>
      <vt:lpstr>Personalkostensätze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Daniel Schuler2</dc:creator>
  <cp:keywords/>
  <dc:description/>
  <cp:lastModifiedBy>Silvia Passardi</cp:lastModifiedBy>
  <cp:revision/>
  <dcterms:created xsi:type="dcterms:W3CDTF">2021-04-29T13:48:47Z</dcterms:created>
  <dcterms:modified xsi:type="dcterms:W3CDTF">2025-04-01T10:21:08Z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0x010100D91C53D1797D3A4A95E57EE35F715A66</vt:lpwstr>
  </property>
  <property fmtid="{D5CDD505-2E9C-101B-9397-08002B2CF9AE}" pid="3" name="MSIP_Label_10d9bad3-6dac-4e9a-89a3-89f3b8d247b2_Enabled">
    <vt:lpwstr>true</vt:lpwstr>
  </property>
  <property fmtid="{D5CDD505-2E9C-101B-9397-08002B2CF9AE}" pid="4" name="MSIP_Label_10d9bad3-6dac-4e9a-89a3-89f3b8d247b2_SetDate">
    <vt:lpwstr>2023-12-13T07:24:18Z</vt:lpwstr>
  </property>
  <property fmtid="{D5CDD505-2E9C-101B-9397-08002B2CF9AE}" pid="5" name="MSIP_Label_10d9bad3-6dac-4e9a-89a3-89f3b8d247b2_Method">
    <vt:lpwstr>Standard</vt:lpwstr>
  </property>
  <property fmtid="{D5CDD505-2E9C-101B-9397-08002B2CF9AE}" pid="6" name="MSIP_Label_10d9bad3-6dac-4e9a-89a3-89f3b8d247b2_Name">
    <vt:lpwstr>10d9bad3-6dac-4e9a-89a3-89f3b8d247b2</vt:lpwstr>
  </property>
  <property fmtid="{D5CDD505-2E9C-101B-9397-08002B2CF9AE}" pid="7" name="MSIP_Label_10d9bad3-6dac-4e9a-89a3-89f3b8d247b2_SiteId">
    <vt:lpwstr>5d1a9f9d-201f-4a10-b983-451cf65cbc1e</vt:lpwstr>
  </property>
  <property fmtid="{D5CDD505-2E9C-101B-9397-08002B2CF9AE}" pid="8" name="MSIP_Label_10d9bad3-6dac-4e9a-89a3-89f3b8d247b2_ActionId">
    <vt:lpwstr>2fba404e-e24c-4b36-b9ba-2f8c3a00e7cd</vt:lpwstr>
  </property>
  <property fmtid="{D5CDD505-2E9C-101B-9397-08002B2CF9AE}" pid="9" name="MSIP_Label_10d9bad3-6dac-4e9a-89a3-89f3b8d247b2_ContentBits">
    <vt:lpwstr>0</vt:lpwstr>
  </property>
</Properties>
</file>