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defaultThemeVersion="166925"/>
  <mc:AlternateContent xmlns:mc="http://schemas.openxmlformats.org/markup-compatibility/2006">
    <mc:Choice Requires="x15">
      <x15ac:absPath xmlns:x15ac="http://schemas.microsoft.com/office/spreadsheetml/2010/11/ac" url="/Users/silvpa/switchdrive (2)/DIZH Controlling/2 Reporting DIZH/Innovationsprogramm/Budget /"/>
    </mc:Choice>
  </mc:AlternateContent>
  <xr:revisionPtr revIDLastSave="0" documentId="8_{E56CCC2D-B719-5F4F-A011-7CD4F6F77506}" xr6:coauthVersionLast="47" xr6:coauthVersionMax="47" xr10:uidLastSave="{00000000-0000-0000-0000-000000000000}"/>
  <bookViews>
    <workbookView xWindow="32060" yWindow="500" windowWidth="30920" windowHeight="19560" activeTab="3" xr2:uid="{CFAFC911-70D3-7848-A0B5-60444B262177}"/>
  </bookViews>
  <sheets>
    <sheet name="ZHDK_Personal vor 2024" sheetId="41" state="hidden" r:id="rId1"/>
    <sheet name="Wegleitung Kalkulation" sheetId="26" r:id="rId2"/>
    <sheet name="DIZH Budget Kalkulation" sheetId="33" r:id="rId3"/>
    <sheet name="Personalkosten" sheetId="25" r:id="rId4"/>
    <sheet name="Teuerung" sheetId="35" state="hidden" r:id="rId5"/>
    <sheet name="PHZH_Personal_2023" sheetId="36" state="hidden" r:id="rId6"/>
    <sheet name="UZH_Personal_2021" sheetId="27" state="hidden" r:id="rId7"/>
    <sheet name="UZH_Personal_2022" sheetId="34" state="hidden" r:id="rId8"/>
    <sheet name="UZH_Personal_2024" sheetId="39" state="hidden" r:id="rId9"/>
    <sheet name="UZH_Personal_2023" sheetId="38" state="hidden" r:id="rId10"/>
    <sheet name="ZHAW_Personal" sheetId="28" state="hidden" r:id="rId11"/>
    <sheet name="ZHDK_Personal" sheetId="23" state="hidden" r:id="rId12"/>
    <sheet name="PHZH_Personal_22" sheetId="29" state="hidden" r:id="rId13"/>
    <sheet name="ZHAW - Kostensätze 2021" sheetId="30" state="hidden" r:id="rId14"/>
  </sheets>
  <definedNames>
    <definedName name="_xlnm.Print_Area" localSheetId="13">'ZHAW - Kostensätze 2021'!$B:$H</definedName>
    <definedName name="Finanzierung" localSheetId="5">PHZH_Personal_2023!$A$26:$A$29</definedName>
    <definedName name="Finanzierung" localSheetId="12">PHZH_Personal_22!$A$26:$A$29</definedName>
    <definedName name="Finanzierung" localSheetId="6">UZH_Personal_2021!#REF!</definedName>
    <definedName name="Finanzierung" localSheetId="7">UZH_Personal_2022!#REF!</definedName>
    <definedName name="Finanzierung" localSheetId="9">UZH_Personal_2023!#REF!</definedName>
    <definedName name="Finanzierung" localSheetId="8">UZH_Personal_2024!#REF!</definedName>
    <definedName name="Finanzierung" localSheetId="10">ZHAW_Personal!#REF!</definedName>
    <definedName name="Finanzierung" localSheetId="0">'ZHDK_Personal vor 2024'!$A$30:$A$33</definedName>
    <definedName name="Finanzierung">ZHDK_Personal!$A$33:$A$36</definedName>
    <definedName name="Personalkostensätze" localSheetId="5">PHZH_Personal_2023!$A$6:$F$11</definedName>
    <definedName name="Personalkostensätze" localSheetId="12">PHZH_Personal_22!$A$6:$F$11</definedName>
    <definedName name="Personalkostensätze" localSheetId="6">UZH_Personal_2021!$A$4:$M$10</definedName>
    <definedName name="Personalkostensätze" localSheetId="7">UZH_Personal_2022!$A$5:$M$17</definedName>
    <definedName name="Personalkostensätze" localSheetId="9">UZH_Personal_2023!$A$5:$E$17</definedName>
    <definedName name="Personalkostensätze" localSheetId="8">UZH_Personal_2024!$A$5:$E$18</definedName>
    <definedName name="Personalkostensätze" localSheetId="10">ZHAW_Personal!$A$6:$F$10</definedName>
    <definedName name="Personalkostensätze" localSheetId="0">'ZHDK_Personal vor 2024'!$A$6:$F$15</definedName>
    <definedName name="Personalkostensätze">ZHDK_Personal!$A$6:$F$18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25" l="1"/>
  <c r="G48" i="25"/>
  <c r="G49" i="25"/>
  <c r="G50" i="25"/>
  <c r="G51" i="25"/>
  <c r="G46" i="25"/>
  <c r="F18" i="23"/>
  <c r="D18" i="23"/>
  <c r="E18" i="23" s="1"/>
  <c r="F17" i="23"/>
  <c r="D17" i="23"/>
  <c r="E17" i="23" s="1"/>
  <c r="F16" i="23"/>
  <c r="E16" i="23"/>
  <c r="D16" i="23"/>
  <c r="F15" i="23"/>
  <c r="D15" i="23"/>
  <c r="E15" i="23" s="1"/>
  <c r="F14" i="23"/>
  <c r="D14" i="23"/>
  <c r="E14" i="23" s="1"/>
  <c r="F13" i="23"/>
  <c r="E13" i="23"/>
  <c r="D13" i="23"/>
  <c r="F12" i="23"/>
  <c r="D12" i="23"/>
  <c r="E12" i="23" s="1"/>
  <c r="F11" i="23"/>
  <c r="D11" i="23"/>
  <c r="E11" i="23" s="1"/>
  <c r="F10" i="23"/>
  <c r="D10" i="23"/>
  <c r="E10" i="23" s="1"/>
  <c r="F9" i="23"/>
  <c r="D9" i="23"/>
  <c r="E9" i="23" s="1"/>
  <c r="F8" i="23"/>
  <c r="E8" i="23"/>
  <c r="D8" i="23"/>
  <c r="F7" i="23"/>
  <c r="E7" i="23"/>
  <c r="D7" i="23"/>
  <c r="F15" i="41"/>
  <c r="D15" i="41"/>
  <c r="E15" i="41" s="1"/>
  <c r="F14" i="41"/>
  <c r="D14" i="41"/>
  <c r="E14" i="41" s="1"/>
  <c r="F13" i="41"/>
  <c r="E13" i="41"/>
  <c r="D13" i="41"/>
  <c r="F12" i="41"/>
  <c r="D12" i="41"/>
  <c r="E12" i="41" s="1"/>
  <c r="F11" i="41"/>
  <c r="D11" i="41"/>
  <c r="E11" i="41" s="1"/>
  <c r="F10" i="41"/>
  <c r="E10" i="41"/>
  <c r="D10" i="41"/>
  <c r="F9" i="41"/>
  <c r="D9" i="41"/>
  <c r="E9" i="41" s="1"/>
  <c r="F8" i="41"/>
  <c r="D8" i="41"/>
  <c r="E8" i="41" s="1"/>
  <c r="F7" i="41"/>
  <c r="D7" i="41"/>
  <c r="E7" i="41" s="1"/>
  <c r="B91" i="33"/>
  <c r="G29" i="25"/>
  <c r="H46" i="25" l="1"/>
  <c r="E11" i="39"/>
  <c r="G12" i="25"/>
  <c r="G17" i="25"/>
  <c r="G16" i="25"/>
  <c r="G15" i="25"/>
  <c r="G14" i="25"/>
  <c r="G13" i="25"/>
  <c r="E12" i="39"/>
  <c r="E10" i="39"/>
  <c r="E9" i="39"/>
  <c r="E8" i="39"/>
  <c r="E7" i="39"/>
  <c r="E6" i="39"/>
  <c r="E5" i="39"/>
  <c r="E11" i="38"/>
  <c r="E10" i="38"/>
  <c r="E6" i="38"/>
  <c r="E5" i="38"/>
  <c r="E9" i="38" l="1"/>
  <c r="E8" i="38"/>
  <c r="E7" i="38"/>
  <c r="N54" i="33"/>
  <c r="K54" i="33"/>
  <c r="H54" i="33"/>
  <c r="E54" i="33"/>
  <c r="E78" i="33" l="1"/>
  <c r="H12" i="25" l="1"/>
  <c r="G63" i="25" l="1"/>
  <c r="G68" i="25" l="1"/>
  <c r="G67" i="25"/>
  <c r="G66" i="25"/>
  <c r="G65" i="25"/>
  <c r="G64" i="25"/>
  <c r="F11" i="36"/>
  <c r="D11" i="36"/>
  <c r="E11" i="36" s="1"/>
  <c r="F10" i="36"/>
  <c r="D10" i="36"/>
  <c r="E10" i="36" s="1"/>
  <c r="F9" i="36"/>
  <c r="D9" i="36"/>
  <c r="E9" i="36" s="1"/>
  <c r="F8" i="36"/>
  <c r="D8" i="36"/>
  <c r="E8" i="36" s="1"/>
  <c r="F7" i="36"/>
  <c r="D7" i="36"/>
  <c r="E7" i="36" s="1"/>
  <c r="B21" i="35" l="1"/>
  <c r="B20" i="35"/>
  <c r="F7" i="35"/>
  <c r="E29" i="33" l="1"/>
  <c r="H51" i="25" l="1"/>
  <c r="M7" i="34"/>
  <c r="D4" i="25"/>
  <c r="D3" i="25"/>
  <c r="D2" i="25"/>
  <c r="D1" i="25"/>
  <c r="N94" i="33"/>
  <c r="K94" i="33"/>
  <c r="H94" i="33"/>
  <c r="E94" i="33"/>
  <c r="N86" i="33"/>
  <c r="E86" i="33"/>
  <c r="K86" i="33"/>
  <c r="H86" i="33"/>
  <c r="N78" i="33"/>
  <c r="K78" i="33"/>
  <c r="H78" i="33"/>
  <c r="K5" i="33"/>
  <c r="K4" i="33" s="1"/>
  <c r="F9" i="35"/>
  <c r="F8" i="35"/>
  <c r="F10" i="35" l="1"/>
  <c r="G9" i="35"/>
  <c r="G7" i="35"/>
  <c r="G12" i="35"/>
  <c r="G13" i="35" s="1"/>
  <c r="G14" i="35" s="1"/>
  <c r="G15" i="35" s="1"/>
  <c r="G16" i="35" s="1"/>
  <c r="G17" i="35" s="1"/>
  <c r="G18" i="35" s="1"/>
  <c r="G19" i="35" s="1"/>
  <c r="G20" i="35" s="1"/>
  <c r="G21" i="35" s="1"/>
  <c r="G22" i="35" s="1"/>
  <c r="G23" i="35" s="1"/>
  <c r="G24" i="35" s="1"/>
  <c r="G25" i="35" s="1"/>
  <c r="G26" i="35" s="1"/>
  <c r="G27" i="35" s="1"/>
  <c r="G28" i="35" s="1"/>
  <c r="G29" i="35" s="1"/>
  <c r="G30" i="35" s="1"/>
  <c r="G31" i="35" s="1"/>
  <c r="F12" i="35"/>
  <c r="F13" i="35" s="1"/>
  <c r="F14" i="35" s="1"/>
  <c r="F15" i="35" s="1"/>
  <c r="F16" i="35" s="1"/>
  <c r="F17" i="35" s="1"/>
  <c r="F18" i="35" s="1"/>
  <c r="F19" i="35" s="1"/>
  <c r="F20" i="35" s="1"/>
  <c r="F21" i="35" s="1"/>
  <c r="F22" i="35" s="1"/>
  <c r="F23" i="35" s="1"/>
  <c r="F24" i="35" s="1"/>
  <c r="F25" i="35" s="1"/>
  <c r="F26" i="35" s="1"/>
  <c r="F27" i="35" s="1"/>
  <c r="F28" i="35" s="1"/>
  <c r="F29" i="35" s="1"/>
  <c r="F30" i="35" s="1"/>
  <c r="F31" i="35" s="1"/>
  <c r="M9" i="34"/>
  <c r="M8" i="34"/>
  <c r="H17" i="25" l="1"/>
  <c r="H16" i="25"/>
  <c r="H15" i="25"/>
  <c r="H14" i="25"/>
  <c r="H13" i="25"/>
  <c r="M11" i="34"/>
  <c r="M10" i="34"/>
  <c r="Q9" i="34"/>
  <c r="Q8" i="34"/>
  <c r="O8" i="34"/>
  <c r="P8" i="34" s="1"/>
  <c r="Q7" i="34"/>
  <c r="O7" i="34"/>
  <c r="P7" i="34" s="1"/>
  <c r="L6" i="34"/>
  <c r="M6" i="34" s="1"/>
  <c r="L5" i="34"/>
  <c r="M5" i="34" s="1"/>
  <c r="K29" i="33"/>
  <c r="K37" i="33"/>
  <c r="K45" i="33"/>
  <c r="K57" i="33" s="1"/>
  <c r="B15" i="33"/>
  <c r="B16" i="33"/>
  <c r="B17" i="33"/>
  <c r="B18" i="33"/>
  <c r="B22" i="33"/>
  <c r="B23" i="33"/>
  <c r="B24" i="33"/>
  <c r="B25" i="33"/>
  <c r="B26" i="33"/>
  <c r="B27" i="33"/>
  <c r="B31" i="33"/>
  <c r="B32" i="33"/>
  <c r="B33" i="33"/>
  <c r="B34" i="33"/>
  <c r="B35" i="33"/>
  <c r="B39" i="33"/>
  <c r="B40" i="33"/>
  <c r="B41" i="33"/>
  <c r="B42" i="33"/>
  <c r="B43" i="33"/>
  <c r="B47" i="33"/>
  <c r="B48" i="33"/>
  <c r="B49" i="33"/>
  <c r="B50" i="33"/>
  <c r="B51" i="33"/>
  <c r="B52" i="33"/>
  <c r="E45" i="33"/>
  <c r="E57" i="33" s="1"/>
  <c r="H45" i="33"/>
  <c r="N45" i="33"/>
  <c r="H29" i="33"/>
  <c r="H37" i="33"/>
  <c r="E37" i="33"/>
  <c r="N29" i="33"/>
  <c r="N37" i="33"/>
  <c r="B72" i="33"/>
  <c r="B73" i="33"/>
  <c r="B74" i="33"/>
  <c r="B75" i="33"/>
  <c r="B76" i="33"/>
  <c r="B80" i="33"/>
  <c r="B81" i="33"/>
  <c r="B82" i="33"/>
  <c r="B83" i="33"/>
  <c r="B84" i="33"/>
  <c r="B88" i="33"/>
  <c r="B89" i="33"/>
  <c r="B90" i="33"/>
  <c r="B92" i="33"/>
  <c r="M10" i="27"/>
  <c r="M9" i="27"/>
  <c r="M8" i="27"/>
  <c r="M7" i="27"/>
  <c r="L6" i="27"/>
  <c r="M6" i="27"/>
  <c r="L5" i="27"/>
  <c r="M5" i="27"/>
  <c r="H18" i="25"/>
  <c r="H20" i="25"/>
  <c r="H22" i="25"/>
  <c r="H23" i="25"/>
  <c r="H19" i="25"/>
  <c r="H21" i="25"/>
  <c r="H29" i="25"/>
  <c r="G30" i="25"/>
  <c r="H30" i="25" s="1"/>
  <c r="G31" i="25"/>
  <c r="H31" i="25" s="1"/>
  <c r="G32" i="25"/>
  <c r="H32" i="25" s="1"/>
  <c r="G33" i="25"/>
  <c r="H33" i="25" s="1"/>
  <c r="G34" i="25"/>
  <c r="H34" i="25" s="1"/>
  <c r="H35" i="25"/>
  <c r="H36" i="25"/>
  <c r="H37" i="25"/>
  <c r="H38" i="25"/>
  <c r="H39" i="25"/>
  <c r="H40" i="25"/>
  <c r="H47" i="25"/>
  <c r="H48" i="25"/>
  <c r="H49" i="25"/>
  <c r="H50" i="25"/>
  <c r="H53" i="25"/>
  <c r="H55" i="25"/>
  <c r="H56" i="25"/>
  <c r="H57" i="25"/>
  <c r="H52" i="25"/>
  <c r="H54" i="25"/>
  <c r="H63" i="25"/>
  <c r="H64" i="25"/>
  <c r="H65" i="25"/>
  <c r="H66" i="25"/>
  <c r="H67" i="25"/>
  <c r="H68" i="25"/>
  <c r="H69" i="25"/>
  <c r="H71" i="25"/>
  <c r="H72" i="25"/>
  <c r="H73" i="25"/>
  <c r="H74" i="25"/>
  <c r="H70" i="25"/>
  <c r="D11" i="29"/>
  <c r="E11" i="29" s="1"/>
  <c r="F11" i="29"/>
  <c r="C7" i="28"/>
  <c r="D7" i="28" s="1"/>
  <c r="E7" i="28" s="1"/>
  <c r="A30" i="28"/>
  <c r="F10" i="29"/>
  <c r="D10" i="29"/>
  <c r="E10" i="29"/>
  <c r="F9" i="29"/>
  <c r="D9" i="29"/>
  <c r="E9" i="29" s="1"/>
  <c r="F8" i="29"/>
  <c r="D8" i="29"/>
  <c r="E8" i="29" s="1"/>
  <c r="F7" i="29"/>
  <c r="D7" i="29"/>
  <c r="E7" i="29" s="1"/>
  <c r="F10" i="28"/>
  <c r="D10" i="28"/>
  <c r="E10" i="28"/>
  <c r="F9" i="28"/>
  <c r="D9" i="28"/>
  <c r="E9" i="28" s="1"/>
  <c r="F8" i="28"/>
  <c r="D8" i="28"/>
  <c r="E8" i="28" s="1"/>
  <c r="F7" i="28"/>
  <c r="B94" i="33" l="1"/>
  <c r="B86" i="33"/>
  <c r="B78" i="33"/>
  <c r="B29" i="33"/>
  <c r="N57" i="33"/>
  <c r="H57" i="33"/>
  <c r="K95" i="33"/>
  <c r="E95" i="33"/>
  <c r="H59" i="25"/>
  <c r="H76" i="25"/>
  <c r="H42" i="25"/>
  <c r="N95" i="33"/>
  <c r="H95" i="33"/>
  <c r="B54" i="33"/>
  <c r="C51" i="33" s="1"/>
  <c r="B45" i="33"/>
  <c r="C42" i="33" s="1"/>
  <c r="B37" i="33"/>
  <c r="C35" i="33" s="1"/>
  <c r="H25" i="25"/>
  <c r="E11" i="33" s="1"/>
  <c r="B11" i="33" s="1"/>
  <c r="C39" i="33" l="1"/>
  <c r="C50" i="33"/>
  <c r="C49" i="33"/>
  <c r="C33" i="33"/>
  <c r="C47" i="33"/>
  <c r="C32" i="33"/>
  <c r="C43" i="33"/>
  <c r="C48" i="33"/>
  <c r="C41" i="33"/>
  <c r="C52" i="33"/>
  <c r="C34" i="33"/>
  <c r="C31" i="33"/>
  <c r="C40" i="33"/>
  <c r="C27" i="33"/>
  <c r="C26" i="33"/>
  <c r="C25" i="33"/>
  <c r="C24" i="33"/>
  <c r="C23" i="33"/>
  <c r="C22" i="33"/>
  <c r="E20" i="33"/>
  <c r="E56" i="33" s="1"/>
  <c r="B57" i="33"/>
  <c r="B95" i="33"/>
  <c r="H12" i="33"/>
  <c r="H20" i="33" s="1"/>
  <c r="H56" i="33" s="1"/>
  <c r="N14" i="33"/>
  <c r="N20" i="33" s="1"/>
  <c r="N56" i="33" s="1"/>
  <c r="K13" i="33"/>
  <c r="K20" i="33" s="1"/>
  <c r="K56" i="33" s="1"/>
  <c r="B13" i="33" l="1"/>
  <c r="B14" i="33"/>
  <c r="B12" i="33"/>
  <c r="E58" i="33" l="1"/>
  <c r="E60" i="33" s="1"/>
  <c r="E61" i="33" s="1"/>
  <c r="B20" i="33"/>
  <c r="C12" i="33" s="1"/>
  <c r="N58" i="33"/>
  <c r="N60" i="33" s="1"/>
  <c r="N61" i="33" s="1"/>
  <c r="K58" i="33"/>
  <c r="K60" i="33" s="1"/>
  <c r="K61" i="33" s="1"/>
  <c r="L20" i="33" s="1"/>
  <c r="H58" i="33"/>
  <c r="H60" i="33" s="1"/>
  <c r="H70" i="33" s="1"/>
  <c r="F29" i="33" l="1"/>
  <c r="B56" i="33"/>
  <c r="C16" i="33"/>
  <c r="C15" i="33"/>
  <c r="C17" i="33"/>
  <c r="C14" i="33"/>
  <c r="C11" i="33"/>
  <c r="C13" i="33"/>
  <c r="C18" i="33"/>
  <c r="F54" i="33"/>
  <c r="F20" i="33"/>
  <c r="E70" i="33"/>
  <c r="F45" i="33"/>
  <c r="E64" i="33"/>
  <c r="E65" i="33" s="1"/>
  <c r="F37" i="33"/>
  <c r="O20" i="33"/>
  <c r="H61" i="33"/>
  <c r="N70" i="33"/>
  <c r="N64" i="33"/>
  <c r="N65" i="33" s="1"/>
  <c r="O54" i="33"/>
  <c r="O29" i="33"/>
  <c r="O37" i="33"/>
  <c r="O45" i="33"/>
  <c r="K64" i="33"/>
  <c r="K65" i="33" s="1"/>
  <c r="L54" i="33"/>
  <c r="L29" i="33"/>
  <c r="L45" i="33"/>
  <c r="L37" i="33"/>
  <c r="K70" i="33"/>
  <c r="F70" i="33" l="1"/>
  <c r="B58" i="33"/>
  <c r="B60" i="33" s="1"/>
  <c r="B70" i="33" s="1"/>
  <c r="I45" i="33"/>
  <c r="I20" i="33"/>
  <c r="H64" i="33"/>
  <c r="I54" i="33"/>
  <c r="I29" i="33"/>
  <c r="O70" i="33"/>
  <c r="I37" i="33"/>
  <c r="L70" i="33"/>
  <c r="I70" i="33" l="1"/>
  <c r="H65" i="33"/>
  <c r="B61" i="33"/>
  <c r="C20" i="33" l="1"/>
  <c r="K9" i="33"/>
  <c r="E9" i="33"/>
  <c r="N9" i="33"/>
  <c r="H9" i="33"/>
  <c r="B64" i="33"/>
  <c r="C54" i="33"/>
  <c r="C45" i="33"/>
  <c r="C29" i="33"/>
  <c r="C37" i="33"/>
  <c r="C70" i="33" l="1"/>
  <c r="B65" i="33"/>
  <c r="B66" i="33" s="1"/>
  <c r="B71" i="33" s="1"/>
  <c r="B69" i="33" l="1"/>
  <c r="B96" i="33"/>
  <c r="C96" i="33" s="1"/>
  <c r="C95" i="33"/>
  <c r="C71" i="33"/>
  <c r="C69" i="33" s="1"/>
  <c r="C65" i="33"/>
  <c r="C66" i="33"/>
  <c r="F65" i="33" l="1"/>
  <c r="E66" i="33"/>
  <c r="F66" i="33" s="1"/>
  <c r="H66" i="33"/>
  <c r="H71" i="33" s="1"/>
  <c r="K66" i="33"/>
  <c r="L66" i="33" s="1"/>
  <c r="L65" i="33"/>
  <c r="O65" i="33"/>
  <c r="N66" i="33"/>
  <c r="N71" i="33" s="1"/>
  <c r="N96" i="33" s="1"/>
  <c r="O96" i="33" s="1"/>
  <c r="I65" i="33"/>
  <c r="H96" i="33" l="1"/>
  <c r="I96" i="33" s="1"/>
  <c r="E71" i="33"/>
  <c r="E69" i="33" s="1"/>
  <c r="I71" i="33"/>
  <c r="I69" i="33" s="1"/>
  <c r="H69" i="33"/>
  <c r="I95" i="33"/>
  <c r="I66" i="33"/>
  <c r="K71" i="33"/>
  <c r="L95" i="33" s="1"/>
  <c r="N69" i="33"/>
  <c r="O95" i="33"/>
  <c r="O71" i="33"/>
  <c r="O69" i="33" s="1"/>
  <c r="O66" i="33"/>
  <c r="F95" i="33" l="1"/>
  <c r="E96" i="33"/>
  <c r="F96" i="33" s="1"/>
  <c r="F71" i="33"/>
  <c r="F69" i="33" s="1"/>
  <c r="L71" i="33"/>
  <c r="L69" i="33" s="1"/>
  <c r="K69" i="33"/>
  <c r="K96" i="33"/>
  <c r="L96" i="3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N50" authorId="0" shapeId="0" xr:uid="{4D1942C1-01FE-0346-A5D3-2B378DE01553}">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N52" authorId="0" shapeId="0" xr:uid="{759ACF97-75D0-6A4E-8E65-FB0A168EB42A}">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A20" authorId="0" shapeId="0" xr:uid="{B525C5EA-DA96-314D-BA9B-90C2C223770D}">
      <text>
        <r>
          <rPr>
            <b/>
            <sz val="10"/>
            <color rgb="FF000000"/>
            <rFont val="+mn-lt"/>
            <charset val="1"/>
          </rPr>
          <t>KALKULATION PERSONALKOSTEN:</t>
        </r>
        <r>
          <rPr>
            <sz val="10"/>
            <color rgb="FF000000"/>
            <rFont val="+mn-lt"/>
            <charset val="1"/>
          </rPr>
          <t xml:space="preserve">
</t>
        </r>
        <r>
          <rPr>
            <sz val="10"/>
            <color rgb="FF000000"/>
            <rFont val="+mn-lt"/>
            <charset val="1"/>
          </rPr>
          <t xml:space="preserve">
</t>
        </r>
        <r>
          <rPr>
            <sz val="10"/>
            <color rgb="FF000000"/>
            <rFont val="+mn-lt"/>
            <charset val="1"/>
          </rPr>
          <t xml:space="preserve">es gibt zwei Angehensweise die Personalkosten zu ermitteln:
</t>
        </r>
        <r>
          <rPr>
            <sz val="10"/>
            <color rgb="FF000000"/>
            <rFont val="+mn-lt"/>
            <charset val="1"/>
          </rPr>
          <t xml:space="preserve">
</t>
        </r>
        <r>
          <rPr>
            <sz val="10"/>
            <color rgb="FF000000"/>
            <rFont val="+mn-lt"/>
            <charset val="1"/>
          </rPr>
          <t xml:space="preserve">1) im separeten Blatt "Personalkosten" sind pro Hochschule die aktuell geltenden kalkulatorischen Kostensätze nach Personal-Kategorien hinterlegt. Dazu muss der Beschäftigungsgrad in % und die Anzahl Monate eingefügt werden --&gt; daraus werden anteilige Personalkosten kalkuliert und direkt übernommen (Zeilen 11 bis 14).
</t>
        </r>
        <r>
          <rPr>
            <sz val="10"/>
            <color rgb="FF000000"/>
            <rFont val="+mn-lt"/>
            <charset val="1"/>
          </rPr>
          <t xml:space="preserve">
</t>
        </r>
        <r>
          <rPr>
            <sz val="10"/>
            <color rgb="FF000000"/>
            <rFont val="+mn-lt"/>
            <charset val="1"/>
          </rPr>
          <t xml:space="preserve">--&gt; im Blatt "Personalkosten" gibt es zusätzliche Informationen.
</t>
        </r>
        <r>
          <rPr>
            <sz val="10"/>
            <color rgb="FF000000"/>
            <rFont val="+mn-lt"/>
            <charset val="1"/>
          </rPr>
          <t xml:space="preserve">
</t>
        </r>
        <r>
          <rPr>
            <sz val="10"/>
            <color rgb="FF000000"/>
            <rFont val="+mn-lt"/>
            <charset val="1"/>
          </rPr>
          <t xml:space="preserve">2) Alternativ können die Personalkosten auch manuell eingebeben werden in den Zeilen 15 bis 18 mit entsprechenden Kommentaren.
</t>
        </r>
        <r>
          <rPr>
            <sz val="10"/>
            <color rgb="FF000000"/>
            <rFont val="+mn-lt"/>
            <charset val="1"/>
          </rPr>
          <t xml:space="preserve">
</t>
        </r>
        <r>
          <rPr>
            <sz val="10"/>
            <color rgb="FF000000"/>
            <rFont val="+mn-lt"/>
            <charset val="1"/>
          </rPr>
          <t xml:space="preserve">
</t>
        </r>
        <r>
          <rPr>
            <sz val="10"/>
            <color rgb="FF000000"/>
            <rFont val="+mn-lt"/>
            <charset val="1"/>
          </rPr>
          <t xml:space="preserve">
</t>
        </r>
      </text>
    </comment>
    <comment ref="A29" authorId="0" shapeId="0" xr:uid="{C4437106-32BF-7647-AFF8-76D1FB515DF1}">
      <text>
        <r>
          <rPr>
            <b/>
            <sz val="10"/>
            <color rgb="FF000000"/>
            <rFont val="+mn-lt"/>
            <charset val="1"/>
          </rPr>
          <t>VORGABEN FÜR ANRECHENBARE SACHKOSTEN</t>
        </r>
        <r>
          <rPr>
            <sz val="10"/>
            <color rgb="FF000000"/>
            <rFont val="+mn-lt"/>
            <charset val="1"/>
          </rPr>
          <t xml:space="preserve">
</t>
        </r>
        <r>
          <rPr>
            <sz val="10"/>
            <color rgb="FF000000"/>
            <rFont val="+mn-lt"/>
            <charset val="1"/>
          </rPr>
          <t xml:space="preserve">
</t>
        </r>
        <r>
          <rPr>
            <sz val="10"/>
            <color rgb="FF000000"/>
            <rFont val="+mn-lt"/>
            <charset val="1"/>
          </rPr>
          <t xml:space="preserve">Alle Felder in Spalte A können beliebig überschrieben und bezeichnet werden.
</t>
        </r>
        <r>
          <rPr>
            <sz val="10"/>
            <color rgb="FF000000"/>
            <rFont val="+mn-lt"/>
            <charset val="1"/>
          </rPr>
          <t xml:space="preserve">
</t>
        </r>
        <r>
          <rPr>
            <b/>
            <sz val="10"/>
            <color rgb="FF000000"/>
            <rFont val="+mn-lt"/>
            <charset val="1"/>
          </rPr>
          <t>Beispiele:</t>
        </r>
        <r>
          <rPr>
            <sz val="10"/>
            <color rgb="FF000000"/>
            <rFont val="+mn-lt"/>
            <charset val="1"/>
          </rPr>
          <t xml:space="preserve">
</t>
        </r>
        <r>
          <rPr>
            <sz val="10"/>
            <color rgb="FF000000"/>
            <rFont val="+mn-lt"/>
            <charset val="1"/>
          </rPr>
          <t xml:space="preserve">Spesen: z.B. Reisekosten für Konferenzbesuche, Kosten für Einladen von Referenten an Workshops, Kosten für Catering oder andere Verpflegung etc.
</t>
        </r>
        <r>
          <rPr>
            <sz val="10"/>
            <color rgb="FF000000"/>
            <rFont val="+mn-lt"/>
            <charset val="1"/>
          </rPr>
          <t xml:space="preserve">Open Access Kosten, Mietkosten, Versicherungen, Werbe-Kosten, Druckkosten etc.
</t>
        </r>
        <r>
          <rPr>
            <sz val="10"/>
            <color rgb="FF000000"/>
            <rFont val="+mn-lt"/>
            <charset val="1"/>
          </rPr>
          <t xml:space="preserve">
</t>
        </r>
        <r>
          <rPr>
            <b/>
            <sz val="10"/>
            <color rgb="FF000000"/>
            <rFont val="+mn-lt"/>
            <charset val="1"/>
          </rPr>
          <t>Grundsatz</t>
        </r>
        <r>
          <rPr>
            <sz val="10"/>
            <color rgb="FF000000"/>
            <rFont val="+mn-lt"/>
            <charset val="1"/>
          </rPr>
          <t xml:space="preserve">:
</t>
        </r>
        <r>
          <rPr>
            <sz val="10"/>
            <color rgb="FF000000"/>
            <rFont val="+mn-lt"/>
            <charset val="1"/>
          </rPr>
          <t xml:space="preserve">1) es gibt keine Schwellenwerte für anrechenbare Sachkosten.
</t>
        </r>
        <r>
          <rPr>
            <sz val="10"/>
            <color rgb="FF000000"/>
            <rFont val="+mn-lt"/>
            <charset val="1"/>
          </rPr>
          <t xml:space="preserve">2) Kosten können nur angerechnet werden, wenn sie im Rahmen des Gesuchs bewilligt wurden und für die Realisierung des Projekts unabdingbar sind.
</t>
        </r>
        <r>
          <rPr>
            <sz val="10"/>
            <color rgb="FF000000"/>
            <rFont val="+mn-lt"/>
            <charset val="1"/>
          </rPr>
          <t xml:space="preserve">3) Nur Kosten angeben, welche nachvollziehbar sind.
</t>
        </r>
        <r>
          <rPr>
            <sz val="10"/>
            <color rgb="FF000000"/>
            <rFont val="+mn-lt"/>
            <charset val="1"/>
          </rPr>
          <t xml:space="preserve">4) Keine Reserveposten aufbauen! </t>
        </r>
      </text>
    </comment>
    <comment ref="A37" authorId="0" shapeId="0" xr:uid="{C40CF758-4475-ED42-A45C-B3A8FAAC2DF6}">
      <text>
        <r>
          <rPr>
            <b/>
            <sz val="10"/>
            <color rgb="FF000000"/>
            <rFont val="Calibri"/>
            <family val="2"/>
          </rPr>
          <t xml:space="preserve">Vorgaben für Subcontracting:
</t>
        </r>
        <r>
          <rPr>
            <sz val="10"/>
            <color rgb="FF000000"/>
            <rFont val="Calibri"/>
            <family val="2"/>
          </rPr>
          <t xml:space="preserve">
</t>
        </r>
        <r>
          <rPr>
            <b/>
            <sz val="10"/>
            <color rgb="FF000000"/>
            <rFont val="Calibri"/>
            <family val="2"/>
          </rPr>
          <t>Erläuterungen</t>
        </r>
        <r>
          <rPr>
            <sz val="10"/>
            <color rgb="FF000000"/>
            <rFont val="Calibri"/>
            <family val="2"/>
          </rPr>
          <t xml:space="preserve">:
</t>
        </r>
        <r>
          <rPr>
            <sz val="10"/>
            <color rgb="FF000000"/>
            <rFont val="Calibri"/>
            <family val="2"/>
          </rPr>
          <t xml:space="preserve">Ausgaben für Subcontracting Aufträge müssen von den Sachkosten getrennt werden.
</t>
        </r>
        <r>
          <rPr>
            <sz val="10"/>
            <color rgb="FF000000"/>
            <rFont val="Calibri"/>
            <family val="2"/>
          </rPr>
          <t xml:space="preserve">Ein Subcontractor ist typischwerweise eine externe Firma die für das DIZH Projekt eine Arbeit erledigt, die nicht Hochschul-intern erbracht werden kann.
</t>
        </r>
        <r>
          <rPr>
            <sz val="10"/>
            <color rgb="FF000000"/>
            <rFont val="Calibri"/>
            <family val="2"/>
          </rPr>
          <t xml:space="preserve">
</t>
        </r>
        <r>
          <rPr>
            <b/>
            <sz val="10"/>
            <color rgb="FF000000"/>
            <rFont val="Calibri"/>
            <family val="2"/>
          </rPr>
          <t xml:space="preserve">Beispiele: 
</t>
        </r>
        <r>
          <rPr>
            <sz val="10"/>
            <color rgb="FF000000"/>
            <rFont val="Calibri"/>
            <family val="2"/>
          </rPr>
          <t xml:space="preserve">Programmierungen, Beratungen, Erstellen Web-Auftritt, Event-Agenturen etc.
</t>
        </r>
        <r>
          <rPr>
            <b/>
            <sz val="10"/>
            <color rgb="FF000000"/>
            <rFont val="Calibri"/>
            <family val="2"/>
          </rPr>
          <t xml:space="preserve">
</t>
        </r>
        <r>
          <rPr>
            <b/>
            <sz val="10"/>
            <color rgb="FF000000"/>
            <rFont val="Calibri"/>
            <family val="2"/>
          </rPr>
          <t xml:space="preserve">Grundsatz:
</t>
        </r>
        <r>
          <rPr>
            <b/>
            <sz val="10"/>
            <color rgb="FF000000"/>
            <rFont val="Calibri"/>
            <family val="2"/>
          </rPr>
          <t xml:space="preserve">1) Höchstens 20% oder maximal 100 TCHF der Gesamtprojektkosten.
</t>
        </r>
        <r>
          <rPr>
            <sz val="10"/>
            <color rgb="FF000000"/>
            <rFont val="Calibri"/>
            <family val="2"/>
          </rPr>
          <t xml:space="preserve">2) Falls vorhanden, Offerten über die Kostenzusammensetzung beilegen, damit die angegebenen Kosten nachvollziehbar sind.
</t>
        </r>
        <r>
          <rPr>
            <sz val="10"/>
            <color rgb="FF000000"/>
            <rFont val="Calibri"/>
            <family val="2"/>
          </rPr>
          <t xml:space="preserve">3) Kosten können nur angerechnet werden, wenn sie im Rahmen des Gesuchs bewilligt wurden und für die Realisierung des Projekts unabdingbar sind.
</t>
        </r>
        <r>
          <rPr>
            <b/>
            <sz val="10"/>
            <color rgb="FF000000"/>
            <rFont val="Calibri"/>
            <family val="2"/>
          </rPr>
          <t xml:space="preserve">
</t>
        </r>
        <r>
          <rPr>
            <b/>
            <sz val="10"/>
            <color rgb="FF000000"/>
            <rFont val="Calibri"/>
            <family val="2"/>
          </rPr>
          <t>weiter zu beachten:</t>
        </r>
        <r>
          <rPr>
            <sz val="10"/>
            <color rgb="FF000000"/>
            <rFont val="Calibri"/>
            <family val="2"/>
          </rPr>
          <t xml:space="preserve">
</t>
        </r>
        <r>
          <rPr>
            <sz val="10"/>
            <color rgb="FF000000"/>
            <rFont val="Calibri"/>
            <family val="2"/>
          </rPr>
          <t xml:space="preserve">- Sofern aus dem Subcontracting ein immaterieller Wert (z.B. Software) entsteht, kann dies unter Umständen zu einem Investitionsbedarf führen (siehe auch Kasten Investition).
</t>
        </r>
        <r>
          <rPr>
            <sz val="10"/>
            <color rgb="FF000000"/>
            <rFont val="Calibri"/>
            <family val="2"/>
          </rPr>
          <t xml:space="preserve">- Ob ein immaterieller Wert entsteht, hängt von verschiedenen Faktoren ab und muss die Finanzabteilung der betroffenen Hochschule klären.
</t>
        </r>
        <r>
          <rPr>
            <sz val="10"/>
            <color rgb="FF000000"/>
            <rFont val="Calibri"/>
            <family val="2"/>
          </rPr>
          <t xml:space="preserve"> 
</t>
        </r>
      </text>
    </comment>
    <comment ref="A45" authorId="0" shapeId="0" xr:uid="{E5DA2EAE-E908-0F48-A918-B775D89AD2CC}">
      <text>
        <r>
          <rPr>
            <b/>
            <sz val="10"/>
            <color rgb="FF000000"/>
            <rFont val="Calibri"/>
            <family val="2"/>
          </rPr>
          <t xml:space="preserve">Vorgaben für Praxispartner:
</t>
        </r>
        <r>
          <rPr>
            <sz val="10"/>
            <color rgb="FF000000"/>
            <rFont val="Calibri"/>
            <family val="2"/>
          </rPr>
          <t xml:space="preserve">
</t>
        </r>
        <r>
          <rPr>
            <sz val="10"/>
            <color rgb="FF000000"/>
            <rFont val="+mn-lt"/>
            <charset val="1"/>
          </rPr>
          <t xml:space="preserve">Sofern Praxispartner im Projekt beteiligt sind, können die abgemachten Beträge in den dafür vorgesehen Zeilen eingefügt werden. Wichtig ist ein Agreeement beispielsweis in Form eines "Letter of intents" beizufügen.
</t>
        </r>
        <r>
          <rPr>
            <sz val="10"/>
            <color rgb="FF000000"/>
            <rFont val="+mn-lt"/>
            <charset val="1"/>
          </rPr>
          <t xml:space="preserve">
</t>
        </r>
        <r>
          <rPr>
            <i/>
            <sz val="10"/>
            <color rgb="FF000000"/>
            <rFont val="+mn-lt"/>
            <charset val="1"/>
          </rPr>
          <t>Finanzierung</t>
        </r>
        <r>
          <rPr>
            <sz val="10"/>
            <color rgb="FF000000"/>
            <rFont val="+mn-lt"/>
            <charset val="1"/>
          </rPr>
          <t xml:space="preserve">:
</t>
        </r>
        <r>
          <rPr>
            <sz val="10"/>
            <color rgb="FF000000"/>
            <rFont val="+mn-lt"/>
            <charset val="1"/>
          </rPr>
          <t xml:space="preserve">Momentan ist keine Regelung vorhanden. Das heisst die Hochschulen dürfen im Moment die in-Kind Leistungen der Praxispartner im Rahmen des DIZH Finanzreportings nicht inkludieren.
</t>
        </r>
        <r>
          <rPr>
            <sz val="10"/>
            <color rgb="FF000000"/>
            <rFont val="+mn-lt"/>
            <charset val="1"/>
          </rPr>
          <t xml:space="preserve">
</t>
        </r>
        <r>
          <rPr>
            <sz val="10"/>
            <color rgb="FF000000"/>
            <rFont val="+mn-lt"/>
            <charset val="1"/>
          </rPr>
          <t xml:space="preserve">Unabhängig davon soll im Projekt eine Zusammenarbeit mit Praxispartner angestrebt und in dieser Kalkulation deklariert werden.
</t>
        </r>
        <r>
          <rPr>
            <sz val="10"/>
            <color rgb="FF000000"/>
            <rFont val="+mn-lt"/>
            <charset val="1"/>
          </rPr>
          <t xml:space="preserve">
</t>
        </r>
        <r>
          <rPr>
            <sz val="10"/>
            <color rgb="FF000000"/>
            <rFont val="+mn-lt"/>
            <charset val="1"/>
          </rPr>
          <t>Da die Finanzierung momentan nicht geregelt ist, wird der Anteil der Praxispartner in der Zeile 55 von den Projektkosten abgezogen.</t>
        </r>
      </text>
    </comment>
    <comment ref="A54" authorId="0" shapeId="0" xr:uid="{D16B59CD-BE0A-D742-8223-B2999BBC9D3F}">
      <text>
        <r>
          <rPr>
            <b/>
            <sz val="10"/>
            <color rgb="FF000000"/>
            <rFont val="+mn-lt"/>
            <charset val="1"/>
          </rPr>
          <t xml:space="preserve">Geräte / Anlagen:
</t>
        </r>
        <r>
          <rPr>
            <b/>
            <sz val="10"/>
            <color rgb="FF000000"/>
            <rFont val="+mn-lt"/>
            <charset val="1"/>
          </rPr>
          <t xml:space="preserve">
</t>
        </r>
        <r>
          <rPr>
            <b/>
            <sz val="10"/>
            <color rgb="FF000000"/>
            <rFont val="+mn-lt"/>
            <charset val="1"/>
          </rPr>
          <t xml:space="preserve">Erläuterungen:
</t>
        </r>
        <r>
          <rPr>
            <sz val="10"/>
            <color rgb="FF000000"/>
            <rFont val="+mn-lt"/>
            <charset val="1"/>
          </rPr>
          <t xml:space="preserve">in diesen Zeilen können Ausgaben für Geräte, Anlagen &amp; Infrastrukturen angegeben werden.
</t>
        </r>
        <r>
          <rPr>
            <i/>
            <sz val="10"/>
            <color rgb="FF000000"/>
            <rFont val="+mn-lt"/>
            <charset val="1"/>
          </rPr>
          <t xml:space="preserve">Definition Anlage:
</t>
        </r>
        <r>
          <rPr>
            <sz val="10"/>
            <color rgb="FF000000"/>
            <rFont val="+mn-lt"/>
            <charset val="1"/>
          </rPr>
          <t xml:space="preserve">Identifizierbarer Wert; durchsetzbare Verfügungsrechte; Nutzen &gt; 1 Jahr; belegbare Herstellkosten.
</t>
        </r>
        <r>
          <rPr>
            <i/>
            <sz val="10"/>
            <color rgb="FF000000"/>
            <rFont val="+mn-lt"/>
            <charset val="1"/>
          </rPr>
          <t xml:space="preserve">
</t>
        </r>
        <r>
          <rPr>
            <b/>
            <sz val="10"/>
            <color rgb="FF000000"/>
            <rFont val="+mn-lt"/>
            <charset val="1"/>
          </rPr>
          <t xml:space="preserve">Beispiele:
</t>
        </r>
        <r>
          <rPr>
            <i/>
            <sz val="10"/>
            <color rgb="FF000000"/>
            <rFont val="+mn-lt"/>
            <charset val="1"/>
          </rPr>
          <t xml:space="preserve">Beispiele materielle Anlagen: </t>
        </r>
        <r>
          <rPr>
            <sz val="10"/>
            <color rgb="FF000000"/>
            <rFont val="+mn-lt"/>
            <charset val="1"/>
          </rPr>
          <t xml:space="preserve">Hardware, Fahrzeuge, Mobilien etc.;
</t>
        </r>
        <r>
          <rPr>
            <i/>
            <sz val="10"/>
            <color rgb="FF000000"/>
            <rFont val="+mn-lt"/>
            <charset val="1"/>
          </rPr>
          <t xml:space="preserve">Beispiele immaterielle Anlagen: </t>
        </r>
        <r>
          <rPr>
            <sz val="10"/>
            <color rgb="FF000000"/>
            <rFont val="+mn-lt"/>
            <charset val="1"/>
          </rPr>
          <t xml:space="preserve">Software, Lizenzen, Patente
</t>
        </r>
        <r>
          <rPr>
            <sz val="10"/>
            <color rgb="FF000000"/>
            <rFont val="+mn-lt"/>
            <charset val="1"/>
          </rPr>
          <t xml:space="preserve">
</t>
        </r>
        <r>
          <rPr>
            <b/>
            <sz val="10"/>
            <color rgb="FF000000"/>
            <rFont val="+mn-lt"/>
            <charset val="1"/>
          </rPr>
          <t>Grundsatz:</t>
        </r>
        <r>
          <rPr>
            <sz val="10"/>
            <color rgb="FF000000"/>
            <rFont val="+mn-lt"/>
            <charset val="1"/>
          </rPr>
          <t xml:space="preserve">
</t>
        </r>
        <r>
          <rPr>
            <sz val="10"/>
            <color rgb="FF000000"/>
            <rFont val="+mn-lt"/>
            <charset val="1"/>
          </rPr>
          <t xml:space="preserve">- Anlagen ab einem Beschaffungswert über 10 TCHF (UZH) resp. 50 TCHF (übrige HS) sind aktivierungspflichtig und somit </t>
        </r>
        <r>
          <rPr>
            <i/>
            <sz val="10"/>
            <color rgb="FF000000"/>
            <rFont val="+mn-lt"/>
            <charset val="1"/>
          </rPr>
          <t>nicht berechtigt für einen Bezug vom DIZH Sonderkredit.</t>
        </r>
        <r>
          <rPr>
            <sz val="10"/>
            <color rgb="FF000000"/>
            <rFont val="+mn-lt"/>
            <charset val="1"/>
          </rPr>
          <t xml:space="preserve">
</t>
        </r>
        <r>
          <rPr>
            <sz val="10"/>
            <color rgb="FF000000"/>
            <rFont val="+mn-lt"/>
            <charset val="1"/>
          </rPr>
          <t xml:space="preserve">- Sammelbestellungen von Anlagen unter 10 TCHF pro Stk sind ab einem Gesamtwert von 50 TCHF aktivierungspflichtig (UZH).
</t>
        </r>
        <r>
          <rPr>
            <sz val="10"/>
            <color rgb="FF000000"/>
            <rFont val="+mn-lt"/>
            <charset val="1"/>
          </rPr>
          <t xml:space="preserve">- Sobald eine Anlage aktivierungspflichtig ist, muss diese HS-intern beschafft werden.
</t>
        </r>
        <r>
          <rPr>
            <sz val="10"/>
            <color rgb="FF000000"/>
            <rFont val="+mn-lt"/>
            <charset val="1"/>
          </rPr>
          <t xml:space="preserve">- Daraus resultierende Abschreibungen dürfen </t>
        </r>
        <r>
          <rPr>
            <b/>
            <sz val="10"/>
            <color rgb="FF000000"/>
            <rFont val="+mn-lt"/>
            <charset val="1"/>
          </rPr>
          <t>nicht</t>
        </r>
        <r>
          <rPr>
            <sz val="10"/>
            <color rgb="FF000000"/>
            <rFont val="+mn-lt"/>
            <charset val="1"/>
          </rPr>
          <t xml:space="preserve"> für einen Sonderkredit Bezug hinzugezogen werden. 
</t>
        </r>
        <r>
          <rPr>
            <sz val="10"/>
            <color rgb="FF000000"/>
            <rFont val="+mn-lt"/>
            <charset val="1"/>
          </rPr>
          <t xml:space="preserve">
</t>
        </r>
        <r>
          <rPr>
            <sz val="10"/>
            <color rgb="FF000000"/>
            <rFont val="+mn-lt"/>
            <charset val="1"/>
          </rPr>
          <t xml:space="preserve">--&gt; Anlagen mit einem Beschaffungswert unterhalb dieser Aktivierungsgrenzen sind für das Projekt und somit für den DIZH Sonderkredit berechtigt.
</t>
        </r>
        <r>
          <rPr>
            <sz val="10"/>
            <color rgb="FF000000"/>
            <rFont val="+mn-lt"/>
            <charset val="1"/>
          </rPr>
          <t xml:space="preserve">
</t>
        </r>
        <r>
          <rPr>
            <sz val="10"/>
            <color rgb="FF000000"/>
            <rFont val="+mn-lt"/>
            <charset val="1"/>
          </rPr>
          <t xml:space="preserve">TIPP: Wenn Anlagen für ein Projekt benötigt werden, sollte vorgängig intern geklärt werden, ob die Anlage bereits HS-intern verfügbar ist.
</t>
        </r>
        <r>
          <rPr>
            <sz val="10"/>
            <color rgb="FF000000"/>
            <rFont val="+mn-lt"/>
            <charset val="1"/>
          </rPr>
          <t xml:space="preserve"> 
</t>
        </r>
        <r>
          <rPr>
            <sz val="10"/>
            <color rgb="FF000000"/>
            <rFont val="+mn-lt"/>
            <charset val="1"/>
          </rPr>
          <t xml:space="preserve"> 
</t>
        </r>
        <r>
          <rPr>
            <b/>
            <sz val="10"/>
            <color rgb="FF000000"/>
            <rFont val="+mn-lt"/>
            <charset val="1"/>
          </rPr>
          <t xml:space="preserve">
</t>
        </r>
        <r>
          <rPr>
            <b/>
            <sz val="10"/>
            <color rgb="FF000000"/>
            <rFont val="+mn-lt"/>
            <charset val="1"/>
          </rPr>
          <t> </t>
        </r>
        <r>
          <rPr>
            <sz val="10"/>
            <color rgb="FF000000"/>
            <rFont val="+mn-lt"/>
            <charset val="1"/>
          </rPr>
          <t xml:space="preserve">
</t>
        </r>
      </text>
    </comment>
    <comment ref="A56" authorId="0" shapeId="0" xr:uid="{1D4CC6B5-F075-7F46-A55F-473662141A75}">
      <text>
        <r>
          <rPr>
            <b/>
            <sz val="10"/>
            <color rgb="FF000000"/>
            <rFont val="Tahoma"/>
            <family val="2"/>
          </rPr>
          <t xml:space="preserve">DIREKTE PROJEKTKOSTEN (mit PP):
</t>
        </r>
        <r>
          <rPr>
            <b/>
            <sz val="10"/>
            <color rgb="FF000000"/>
            <rFont val="Tahoma"/>
            <family val="2"/>
          </rPr>
          <t xml:space="preserve">
</t>
        </r>
        <r>
          <rPr>
            <sz val="10"/>
            <color rgb="FF000000"/>
            <rFont val="Tahoma"/>
            <family val="2"/>
          </rPr>
          <t>Das Total aller direkter Projektosten - inklusive dem Anteil der Praxispartner.</t>
        </r>
      </text>
    </comment>
    <comment ref="A57" authorId="0" shapeId="0" xr:uid="{A3EB8D7E-1072-C44B-8756-9D9691DEF06E}">
      <text>
        <r>
          <rPr>
            <sz val="10"/>
            <color rgb="FF000000"/>
            <rFont val="+mn-lt"/>
            <charset val="1"/>
          </rPr>
          <t xml:space="preserve">
</t>
        </r>
        <r>
          <rPr>
            <sz val="10"/>
            <color rgb="FF000000"/>
            <rFont val="+mn-lt"/>
            <charset val="1"/>
          </rPr>
          <t>Da die Finanzierung momentan nicht geregelt ist, wird der Anteil der Praxispartner von den Projektkosten abgezogen.</t>
        </r>
      </text>
    </comment>
    <comment ref="A58" authorId="0" shapeId="0" xr:uid="{6B0A8A24-5AB5-224F-9CDE-F581E252CC93}">
      <text>
        <r>
          <rPr>
            <b/>
            <sz val="10"/>
            <color rgb="FF000000"/>
            <rFont val="Tahoma"/>
            <family val="2"/>
          </rPr>
          <t xml:space="preserve">DIREKTE PROJEKTKOSTEN (ohne PP):
</t>
        </r>
        <r>
          <rPr>
            <b/>
            <sz val="10"/>
            <color rgb="FF000000"/>
            <rFont val="Tahoma"/>
            <family val="2"/>
          </rPr>
          <t xml:space="preserve">
</t>
        </r>
        <r>
          <rPr>
            <sz val="10"/>
            <color rgb="FF000000"/>
            <rFont val="Tahoma"/>
            <family val="2"/>
          </rPr>
          <t>Das Total aller direkter Projektosten nach Abzug des Anteils der Praxispartner. Dieses Total ist relevant für das DIZH Projekt und darauf wird die Projekt-Finanzierung abgeleitet.</t>
        </r>
      </text>
    </comment>
    <comment ref="A60" authorId="0" shapeId="0" xr:uid="{D67874AD-1BC8-6F46-A6FA-4FC9C2B134D3}">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A63" authorId="0" shapeId="0" xr:uid="{EE0FEF62-7637-0C4E-B8B7-C44C6118B712}">
      <text>
        <r>
          <rPr>
            <b/>
            <sz val="10"/>
            <color rgb="FF000000"/>
            <rFont val="+mn-lt"/>
            <charset val="1"/>
          </rPr>
          <t xml:space="preserve">PROJEKT-FINANZIERUNG:
</t>
        </r>
        <r>
          <rPr>
            <b/>
            <sz val="10"/>
            <color rgb="FF000000"/>
            <rFont val="+mn-lt"/>
            <charset val="1"/>
          </rPr>
          <t xml:space="preserve">
</t>
        </r>
        <r>
          <rPr>
            <b/>
            <sz val="10"/>
            <color rgb="FF000000"/>
            <rFont val="+mn-lt"/>
            <charset val="1"/>
          </rPr>
          <t xml:space="preserve">Erläuterung:
</t>
        </r>
        <r>
          <rPr>
            <sz val="10"/>
            <color rgb="FF000000"/>
            <rFont val="+mn-lt"/>
            <charset val="1"/>
          </rPr>
          <t xml:space="preserve">Finanzierungsnachweise der Gesamt-Projektkosten: Aufgeteilt auf DIZH Sonderkredit und einzubringende Eigenleistungen  der Hochschulen (erforderliches Matching Fund).
</t>
        </r>
        <r>
          <rPr>
            <sz val="10"/>
            <color rgb="FF000000"/>
            <rFont val="+mn-lt"/>
            <charset val="1"/>
          </rPr>
          <t xml:space="preserve">
</t>
        </r>
        <r>
          <rPr>
            <b/>
            <sz val="10"/>
            <color rgb="FF000000"/>
            <rFont val="+mn-lt"/>
            <charset val="1"/>
          </rPr>
          <t xml:space="preserve">Vorgabe für den DIZH Sonderkredit:
</t>
        </r>
        <r>
          <rPr>
            <sz val="10"/>
            <color rgb="FF000000"/>
            <rFont val="+mn-lt"/>
            <charset val="1"/>
          </rPr>
          <t xml:space="preserve">Beantragte DIZH Gelder müssen mit mindestens 50% Eigenleistungs-Anteil gedeckt sein (siehe Auszug aus Konzept).
</t>
        </r>
        <r>
          <rPr>
            <sz val="10"/>
            <color rgb="FF000000"/>
            <rFont val="+mn-lt"/>
            <charset val="1"/>
          </rPr>
          <t xml:space="preserve">
</t>
        </r>
        <r>
          <rPr>
            <b/>
            <sz val="10"/>
            <color rgb="FF000000"/>
            <rFont val="+mn-lt"/>
            <charset val="1"/>
          </rPr>
          <t xml:space="preserve">Auszug aus Konzept zum Innovationsprogramm: 
</t>
        </r>
        <r>
          <rPr>
            <sz val="10"/>
            <color rgb="FF000000"/>
            <rFont val="+mn-lt"/>
            <charset val="1"/>
          </rPr>
          <t xml:space="preserve">
</t>
        </r>
        <r>
          <rPr>
            <sz val="10"/>
            <color rgb="FF000000"/>
            <rFont val="+mn-lt"/>
            <charset val="1"/>
          </rPr>
          <t xml:space="preserve">Die DIZH-Finanzierung im Innovationsprogramm muss auf der Ebene der Projekte im Verhältnis 50:50 aus anderweitigen Mitteln erbracht werden (Matching Funds, siehe OrgR Art. 26). Valide Eigenleistungen sind die Umschichtung bestehender Erträge der Hochschulen sowie die Neueinwerbung von Drittmitteln (siehe Aktennotiz der Bildungsdirektion vom 23. März 2020; die Auflösung von Reserven steht für das Innovationsprogramm ebenfalls zur Verfügung, siehe Aktennotiz vom 16.06.2020).
</t>
        </r>
        <r>
          <rPr>
            <sz val="10"/>
            <color rgb="FF000000"/>
            <rFont val="+mn-lt"/>
            <charset val="1"/>
          </rPr>
          <t xml:space="preserve">
</t>
        </r>
      </text>
    </comment>
    <comment ref="C70" authorId="0" shapeId="0" xr:uid="{AB3A95C8-B1D9-8346-8581-11160C4E1E42}">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E70" authorId="0" shapeId="0" xr:uid="{7AE2D4A8-F33B-A74E-A3E1-4DC35FAA575D}">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F70" authorId="0" shapeId="0" xr:uid="{15D21E48-68C0-8C47-97C9-52605602F4B2}">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scheme val="minor"/>
          </rPr>
          <t>Der Overhead-Zuschlag gilt auf Ebene des einzelnen Projektes, also ein fixer kalkulatorischer Aufschlag pro Projekt.</t>
        </r>
        <r>
          <rPr>
            <sz val="10"/>
            <color rgb="FF000000"/>
            <rFont val="Calibri"/>
            <family val="2"/>
            <scheme val="minor"/>
          </rPr>
          <t xml:space="preserve"> </t>
        </r>
        <r>
          <rPr>
            <sz val="10"/>
            <color rgb="FF000000"/>
            <rFont val="Calibri"/>
            <family val="2"/>
            <scheme val="minor"/>
          </rPr>
          <t>Insgesamt fallen in einem Projekt 25% Overhead auf den Primärmitteln und 20% von den Gesamtprojektkosten (inklusive Overhead) - unabhängig vom Finanzierungssplit.</t>
        </r>
        <r>
          <rPr>
            <sz val="10"/>
            <color rgb="FF000000"/>
            <rFont val="Calibri"/>
            <family val="2"/>
            <scheme val="minor"/>
          </rPr>
          <t xml:space="preserve">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H70" authorId="0" shapeId="0" xr:uid="{9FEB8295-6613-5B42-A243-B82B72BBC731}">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I70" authorId="0" shapeId="0" xr:uid="{B1811461-DF08-2F41-A360-72A356624C41}">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K70" authorId="0" shapeId="0" xr:uid="{C0FEBA82-0498-4447-B6A9-512C46AC78E6}">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L70" authorId="0" shapeId="0" xr:uid="{EF4F3E59-CB06-A343-A840-B65F72D69B91}">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scheme val="minor"/>
          </rPr>
          <t>Der Overhead-Zuschlag gilt auf Ebene des einzelnen Projektes, also ein fixer kalkulatorischer Aufschlag pro Projekt.</t>
        </r>
        <r>
          <rPr>
            <sz val="10"/>
            <color rgb="FF000000"/>
            <rFont val="Calibri"/>
            <family val="2"/>
            <scheme val="minor"/>
          </rPr>
          <t xml:space="preserve"> </t>
        </r>
        <r>
          <rPr>
            <sz val="10"/>
            <color rgb="FF000000"/>
            <rFont val="Calibri"/>
            <family val="2"/>
            <scheme val="minor"/>
          </rPr>
          <t>Insgesamt fallen in einem Projekt 25% Overhead auf den Primärmitteln und 20% von den Gesamtprojektkosten (inklusive Overhead) - unabhängig vom Finanzierungssplit.</t>
        </r>
        <r>
          <rPr>
            <sz val="10"/>
            <color rgb="FF000000"/>
            <rFont val="Calibri"/>
            <family val="2"/>
            <scheme val="minor"/>
          </rPr>
          <t xml:space="preserve">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N70" authorId="0" shapeId="0" xr:uid="{DEFFBA58-40EE-544B-BC05-610346BDB8E5}">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O70" authorId="0" shapeId="0" xr:uid="{1912CFD3-66A8-DC45-A816-3209BAA772D9}">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C71" authorId="0" shapeId="0" xr:uid="{AD1E198A-0264-9041-8861-983820FF7A4E}">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F71" authorId="0" shapeId="0" xr:uid="{06DE04C8-FF3C-9A47-BF7B-934438E07784}">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I71" authorId="0" shapeId="0" xr:uid="{851F9AD9-7B62-2942-8F5E-C6A334875E6E}">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L71" authorId="0" shapeId="0" xr:uid="{FA8C2E9D-2E00-D643-AC9D-E361B54BE853}">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O71" authorId="0" shapeId="0" xr:uid="{AD5C4970-D188-974D-A486-470997281C7F}">
      <text>
        <r>
          <rPr>
            <b/>
            <sz val="10"/>
            <color rgb="FF000000"/>
            <rFont val="Tahoma"/>
            <family val="2"/>
          </rPr>
          <t xml:space="preserve">Muss noch eingebracht werden
</t>
        </r>
        <r>
          <rPr>
            <sz val="10"/>
            <color rgb="FF000000"/>
            <rFont val="Tahoma"/>
            <family val="2"/>
          </rPr>
          <t xml:space="preserve">
</t>
        </r>
        <r>
          <rPr>
            <sz val="10"/>
            <color rgb="FF000000"/>
            <rFont val="Tahoma"/>
            <family val="2"/>
          </rPr>
          <t xml:space="preserve">Nach Abzug des Overhead- &amp; Prasixpartner-Anteils ergibt das der Betrag den die Hochschule noch selber finanzieren muss um ein Matching von 50% zu erreichen.
</t>
        </r>
      </text>
    </comment>
    <comment ref="A78" authorId="0" shapeId="0" xr:uid="{071F6787-B207-6644-93DD-959A734FBED7}">
      <text>
        <r>
          <rPr>
            <b/>
            <sz val="10"/>
            <color rgb="FF000000"/>
            <rFont val="Tahoma"/>
            <family val="2"/>
          </rPr>
          <t xml:space="preserve">Auflösung von Reserven:
</t>
        </r>
        <r>
          <rPr>
            <sz val="10"/>
            <color rgb="FF000000"/>
            <rFont val="Tahoma"/>
            <family val="2"/>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Calibri"/>
            <family val="2"/>
          </rPr>
          <t xml:space="preserve">
</t>
        </r>
        <r>
          <rPr>
            <sz val="10"/>
            <color rgb="FF000000"/>
            <rFont val="Calibri"/>
            <family val="2"/>
          </rPr>
          <t xml:space="preserve">- wird an der UZH nur für bereits bestehende Finanzierungen/DSI-Förderlinie verwendet, die bereits existierten bevor der KRB beschlossen wurde (z.B. die DSI-Professuren); 
</t>
        </r>
        <r>
          <rPr>
            <sz val="10"/>
            <color rgb="FF000000"/>
            <rFont val="Calibri"/>
            <family val="2"/>
          </rPr>
          <t xml:space="preserve">- für neue Calls nicht anwendbar </t>
        </r>
      </text>
    </comment>
    <comment ref="A86" authorId="0" shapeId="0" xr:uid="{5E96D477-0215-2047-AF25-FCCA0B349372}">
      <text>
        <r>
          <rPr>
            <b/>
            <sz val="10"/>
            <color rgb="FF000000"/>
            <rFont val="+mn-lt"/>
            <charset val="1"/>
          </rPr>
          <t xml:space="preserve">Umschichtung aus bestehenden Erträgen
</t>
        </r>
        <r>
          <rPr>
            <b/>
            <sz val="10"/>
            <color rgb="FF000000"/>
            <rFont val="+mn-lt"/>
            <charset val="1"/>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mn-lt"/>
            <charset val="1"/>
          </rPr>
          <t xml:space="preserve">
</t>
        </r>
        <r>
          <rPr>
            <i/>
            <sz val="10"/>
            <color rgb="FF000000"/>
            <rFont val="+mn-lt"/>
            <charset val="1"/>
          </rPr>
          <t>a) Cash-Leistungen (verfügbares Geld um bestimmte Ausgaben tätigen zu können): </t>
        </r>
        <r>
          <rPr>
            <sz val="10"/>
            <color rgb="FF000000"/>
            <rFont val="+mn-lt"/>
            <charset val="1"/>
          </rPr>
          <t xml:space="preserve">
</t>
        </r>
        <r>
          <rPr>
            <sz val="10"/>
            <color rgb="FF000000"/>
            <rFont val="+mn-lt"/>
            <charset val="1"/>
          </rPr>
          <t xml:space="preserve">- Freie universitäre Mittel des Lehrstuhls bzw. des Instituts (no earmarked funds) als Cash.
</t>
        </r>
        <r>
          <rPr>
            <sz val="10"/>
            <color rgb="FF000000"/>
            <rFont val="+mn-lt"/>
            <charset val="1"/>
          </rPr>
          <t xml:space="preserve">
</t>
        </r>
        <r>
          <rPr>
            <sz val="10"/>
            <color rgb="FF000000"/>
            <rFont val="+mn-lt"/>
            <charset val="1"/>
          </rPr>
          <t xml:space="preserve">
</t>
        </r>
        <r>
          <rPr>
            <i/>
            <sz val="10"/>
            <color rgb="FF000000"/>
            <rFont val="+mn-lt"/>
            <charset val="1"/>
          </rPr>
          <t xml:space="preserve">b) in-kind-Leistungen (eine bereits laufende Anstellung die möglicherweise auf das Projeke umgebucht werden kann):
</t>
        </r>
        <r>
          <rPr>
            <sz val="10"/>
            <color rgb="FF000000"/>
            <rFont val="+mn-lt"/>
            <charset val="1"/>
          </rPr>
          <t xml:space="preserve">- Personaleinsatz von Personen (Doktoranden, Post-Docs, Assistenten) bezahlt aus freien Mitteln des Lehrstuhls bzw. des Instituts;
</t>
        </r>
        <r>
          <rPr>
            <sz val="10"/>
            <color rgb="FF000000"/>
            <rFont val="+mn-lt"/>
            <charset val="1"/>
          </rPr>
          <t xml:space="preserve">Monetarisiert durch jeweiligen Stundenansatz, wird vom jeweiligen Vorgesetzten bestätigt oder auch hinterlegtem Kostensplit auf das DIZH-Projekt.
</t>
        </r>
        <r>
          <rPr>
            <sz val="10"/>
            <color rgb="FF000000"/>
            <rFont val="+mn-lt"/>
            <charset val="1"/>
          </rPr>
          <t xml:space="preserve">
</t>
        </r>
        <r>
          <rPr>
            <sz val="10"/>
            <color rgb="FF000000"/>
            <rFont val="+mn-lt"/>
            <charset val="1"/>
          </rPr>
          <t xml:space="preserve">- Arbeitsleistung des Lehrstuhlinhabers/Professors (sofern es keine Drittmittelprofessur ist oder weiterverrechnet wird);
</t>
        </r>
        <r>
          <rPr>
            <sz val="10"/>
            <color rgb="FF000000"/>
            <rFont val="+mn-lt"/>
            <charset val="1"/>
          </rPr>
          <t xml:space="preserve">Monetarisiert durch jeweiligen Stundenansatz, wird durch Antragsteller selbst bestätigt.
</t>
        </r>
      </text>
    </comment>
    <comment ref="A94" authorId="0" shapeId="0" xr:uid="{A1982188-3DD5-7744-893B-BAC58B98CB5B}">
      <text>
        <r>
          <rPr>
            <b/>
            <sz val="10"/>
            <color rgb="FF000000"/>
            <rFont val="+mn-lt"/>
            <charset val="1"/>
          </rPr>
          <t xml:space="preserve">Neueinwerbung von Drittmitteln
</t>
        </r>
        <r>
          <rPr>
            <sz val="10"/>
            <color rgb="FF000000"/>
            <rFont val="+mn-lt"/>
            <charset val="1"/>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mn-lt"/>
            <charset val="1"/>
          </rPr>
          <t xml:space="preserve">
</t>
        </r>
        <r>
          <rPr>
            <sz val="10"/>
            <color rgb="FF000000"/>
            <rFont val="+mn-lt"/>
            <charset val="1"/>
          </rPr>
          <t xml:space="preserve">Es wird jeweils das gesamte Drittmittel berücksichtigt (bzw. alle darauf verbuchten Ausgaben, sei es Betriebs- oder Personalaufwand).
</t>
        </r>
        <r>
          <rPr>
            <sz val="10"/>
            <color rgb="FF000000"/>
            <rFont val="+mn-lt"/>
            <charset val="1"/>
          </rPr>
          <t xml:space="preserve">Folgende Drittmittel können verwendet werden:
</t>
        </r>
        <r>
          <rPr>
            <sz val="10"/>
            <color rgb="FF000000"/>
            <rFont val="+mn-lt"/>
            <charset val="1"/>
          </rPr>
          <t xml:space="preserve">
</t>
        </r>
        <r>
          <rPr>
            <sz val="10"/>
            <color rgb="FF000000"/>
            <rFont val="+mn-lt"/>
            <charset val="1"/>
          </rPr>
          <t xml:space="preserve">- Drittmittel (no earmarked funds) mit direktem Bezug zum Projektthema (gemäss DIZH-Reglement).
</t>
        </r>
        <r>
          <rPr>
            <sz val="10"/>
            <color rgb="FF000000"/>
            <rFont val="+mn-lt"/>
            <charset val="1"/>
          </rPr>
          <t xml:space="preserve">- Drittmittel, die von Projektpartnern (z.B. Cashbeiträge von Praxispartnern) zur Verfügung gestellt werden und auf einem UZH-Drittmittelkonto landen.
</t>
        </r>
        <r>
          <rPr>
            <sz val="10"/>
            <color rgb="FF000000"/>
            <rFont val="+mn-lt"/>
            <charset val="1"/>
          </rPr>
          <t xml:space="preserve">- Drittmittel, bei denen der Geldgeber einer Umwidmung zugestimmt hat.
</t>
        </r>
        <r>
          <rPr>
            <sz val="10"/>
            <color rgb="FF000000"/>
            <rFont val="+mn-lt"/>
            <charset val="1"/>
          </rPr>
          <t xml:space="preserve">
</t>
        </r>
        <r>
          <rPr>
            <sz val="10"/>
            <color rgb="FF000000"/>
            <rFont val="+mn-lt"/>
            <charset val="1"/>
          </rPr>
          <t xml:space="preserve">
</t>
        </r>
        <r>
          <rPr>
            <sz val="10"/>
            <color rgb="FF000000"/>
            <rFont val="+mn-lt"/>
            <charset val="1"/>
          </rPr>
          <t xml:space="preserve">Soll nur ein (teilweiser) Personaleinsatz von drittmittelfinanzierten Personen und nicht das gesamte Drittmittel berücksichtigt werden, gibt es folgende Möglichkeiten:
</t>
        </r>
        <r>
          <rPr>
            <sz val="10"/>
            <color rgb="FF000000"/>
            <rFont val="+mn-lt"/>
            <charset val="1"/>
          </rPr>
          <t xml:space="preserve">
</t>
        </r>
        <r>
          <rPr>
            <sz val="10"/>
            <color rgb="FF000000"/>
            <rFont val="+mn-lt"/>
            <charset val="1"/>
          </rPr>
          <t xml:space="preserve">- Personaleinsatz von Personen (Doktoranden, Post-Docs, Assistenten) bezahlt aus Drittmittel mit direktem Bezug zum Projektthema;
</t>
        </r>
        <r>
          <rPr>
            <sz val="10"/>
            <color rgb="FF000000"/>
            <rFont val="+mn-lt"/>
            <charset val="1"/>
          </rPr>
          <t xml:space="preserve">Monetarisiert durch jeweiligen Stundenansatz, wird vom jeweiligen Vorgesetzten bestätigt.
</t>
        </r>
        <r>
          <rPr>
            <sz val="10"/>
            <color rgb="FF000000"/>
            <rFont val="+mn-lt"/>
            <charset val="1"/>
          </rPr>
          <t xml:space="preserve">- Personaleinsatz von Personen (Doktoranden, Post-Docs, Assistenten) bezahlt aus Drittmittel, bei denen der Geldgeber einer Umwidmung zugestimmt hat;
</t>
        </r>
        <r>
          <rPr>
            <sz val="10"/>
            <color rgb="FF000000"/>
            <rFont val="+mn-lt"/>
            <charset val="1"/>
          </rPr>
          <t xml:space="preserve">Monetarisiert durch jeweiligen Stundenansatz, wird vom jeweiligen Vorgesetzten bestätigt.
</t>
        </r>
        <r>
          <rPr>
            <sz val="10"/>
            <color rgb="FF000000"/>
            <rFont val="+mn-lt"/>
            <charset val="1"/>
          </rPr>
          <t xml:space="preserve">- Personaleinsatz von (Stiftungs-/Drittmittel) Professuren; der Geldgeber muss der Umwidmung zugestimmt haben, sofern nicht bereits in der Stiftungsvereinbarung etc geregelt:
</t>
        </r>
        <r>
          <rPr>
            <sz val="10"/>
            <color rgb="FF000000"/>
            <rFont val="+mn-lt"/>
            <charset val="1"/>
          </rPr>
          <t xml:space="preserve">Monetarisiert durch jeweiligen Stundenansatz, wird vom jeweiligen Vorgesetzten bestätigt </t>
        </r>
      </text>
    </comment>
    <comment ref="A95" authorId="0" shapeId="0" xr:uid="{D37CC138-975D-9143-B36F-0B9B7C2B9709}">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B95" authorId="0" shapeId="0" xr:uid="{D3703C1C-CAB0-7541-8D7D-C1BCBD9806F3}">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E95" authorId="0" shapeId="0" xr:uid="{C39A919B-CBC8-6644-BD2C-F5FF75FDD916}">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H95" authorId="0" shapeId="0" xr:uid="{E8284038-E879-F34C-B1BD-860BE1D25CAA}">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K95" authorId="0" shapeId="0" xr:uid="{697C0615-FAA8-3F48-BDD9-FEAE3B5A4CC7}">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N95" authorId="0" shapeId="0" xr:uid="{54B58A9E-1417-E64D-BD00-0B86A4642DD2}">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A96" authorId="0" shapeId="0" xr:uid="{BA309E46-A7DD-244D-8407-D79DF9B1D169}">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B96" authorId="0" shapeId="0" xr:uid="{4C3F4689-0266-C146-8EF3-1A3BCE5C05A1}">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E96" authorId="0" shapeId="0" xr:uid="{324D05A8-8591-8A44-B333-827317C8759A}">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H96" authorId="0" shapeId="0" xr:uid="{815AC1A0-D52E-C144-9635-70F61D7542FC}">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K96" authorId="0" shapeId="0" xr:uid="{01877EF7-6002-C04B-B453-C6BD242A8C7E}">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 ref="N96" authorId="0" shapeId="0" xr:uid="{B86191D5-B3AD-4C47-A35A-FABDDE4C7B65}">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B11" authorId="0" shapeId="0" xr:uid="{D5D21878-3C48-9544-A1E4-C60B5AE7BE96}">
      <text>
        <r>
          <rPr>
            <b/>
            <sz val="10"/>
            <color rgb="FF000000"/>
            <rFont val="+mn-lt"/>
            <charset val="1"/>
          </rPr>
          <t xml:space="preserve">Name der Person:
</t>
        </r>
        <r>
          <rPr>
            <b/>
            <sz val="10"/>
            <color rgb="FF000000"/>
            <rFont val="+mn-lt"/>
            <charset val="1"/>
          </rPr>
          <t xml:space="preserve">
</t>
        </r>
        <r>
          <rPr>
            <sz val="10"/>
            <color rgb="FF000000"/>
            <rFont val="+mn-lt"/>
            <charset val="1"/>
          </rPr>
          <t xml:space="preserve">Muss nicht ausgefüllt sein, kann aber als Hilfe dienen.
</t>
        </r>
        <r>
          <rPr>
            <sz val="10"/>
            <color rgb="FF000000"/>
            <rFont val="+mn-lt"/>
            <charset val="1"/>
          </rPr>
          <t xml:space="preserve">
</t>
        </r>
      </text>
    </comment>
    <comment ref="C11" authorId="0" shapeId="0" xr:uid="{9F6CFC97-56BA-EA4E-A352-9D93FD9AE6A6}">
      <text>
        <r>
          <rPr>
            <b/>
            <sz val="10"/>
            <color rgb="FF000000"/>
            <rFont val="+mn-lt"/>
            <charset val="1"/>
          </rPr>
          <t xml:space="preserve">Personal-Kategorie:
</t>
        </r>
        <r>
          <rPr>
            <sz val="10"/>
            <color rgb="FF000000"/>
            <rFont val="Calibri"/>
            <family val="2"/>
          </rPr>
          <t xml:space="preserve">Für UZH Personal stehen nur drei Kategorien als "Drop Down" zur Auswahl: 
</t>
        </r>
        <r>
          <rPr>
            <sz val="10"/>
            <color rgb="FF000000"/>
            <rFont val="Calibri"/>
            <family val="2"/>
          </rPr>
          <t xml:space="preserve">
</t>
        </r>
        <r>
          <rPr>
            <sz val="10"/>
            <color rgb="FF000000"/>
            <rFont val="Calibri"/>
            <family val="2"/>
          </rPr>
          <t xml:space="preserve">
</t>
        </r>
        <r>
          <rPr>
            <sz val="10"/>
            <color rgb="FF000000"/>
            <rFont val="Calibri"/>
            <family val="2"/>
          </rPr>
          <t xml:space="preserve">1) Hilfassistenzen: Hilfassistenzen ohne Bachelor: Lohnklasse 10. Lohnstufen 03. CHF 74'435 für einen Jahreslohn mit 100% Pensum (inkl. 14 % Sozialleistungen). Hilfassistenzen mit Bachelor: Lohnklasse 10. Lohnstufen 03. CHF 86'205 für einen Jahreslohn mit 100% Pensum (inkl. 14 % Sozialleistungen). 
</t>
        </r>
        <r>
          <rPr>
            <sz val="10"/>
            <color rgb="FF000000"/>
            <rFont val="Calibri"/>
            <family val="2"/>
          </rPr>
          <t xml:space="preserve">
</t>
        </r>
        <r>
          <rPr>
            <sz val="10"/>
            <color rgb="FF000000"/>
            <rFont val="Calibri"/>
            <family val="2"/>
          </rPr>
          <t xml:space="preserve">2) Doktoranden: Gem. UZH Einreihungsrichtlinien: 80% Pensum. Die Jahreslöhne (inkl. 14.5 % Sozialleistungen) sind folgende: Doktorierende 1. Jahr  -&gt; CHF 71'355  / Bei 80% Pensum: CHF 57'083 Doktorierende 2. Jahr -&gt; CHF 73'630/ Bei 80% Pensum: CHF 58'904 Doktorierende 3. u. 4. Jahr -&gt; CHF 75'905  / Bei 80% Pensum: CHF 60'724 --&gt; Das Pensum muss in Spalte E angepasst werden. Meistens: 80%! 
</t>
        </r>
        <r>
          <rPr>
            <sz val="10"/>
            <color rgb="FF000000"/>
            <rFont val="Calibri"/>
            <family val="2"/>
          </rPr>
          <t xml:space="preserve">
</t>
        </r>
        <r>
          <rPr>
            <sz val="10"/>
            <color rgb="FF000000"/>
            <rFont val="Calibri"/>
            <family val="2"/>
          </rPr>
          <t xml:space="preserve">3) Research Assistant: Lohnklasse 17 mit Lohnstufe 03: Jahreslohn (inkl. 15% Sozialleistungen): CHF 109'904 mit 100% Pensum. Post Docs: Lohnklasse 18 mit Lohnstufe 03. Ergibt einen Jahreslohn (inkl. 15 % Sozialleistungen) von CHF 118'139 mit 100% Pensum. 
</t>
        </r>
        <r>
          <rPr>
            <sz val="10"/>
            <color rgb="FF000000"/>
            <rFont val="Calibri"/>
            <family val="2"/>
          </rPr>
          <t xml:space="preserve">
</t>
        </r>
        <r>
          <rPr>
            <sz val="10"/>
            <color rgb="FF000000"/>
            <rFont val="Calibri"/>
            <family val="2"/>
          </rPr>
          <t xml:space="preserve">Alle anderen Personalkategorien können manuell in den dafür vorgesehenen Zeilen eingegeben werden. </t>
        </r>
      </text>
    </comment>
    <comment ref="D11" authorId="0" shapeId="0" xr:uid="{69EF50FD-DAE8-2541-ACC2-8969F851FF27}">
      <text>
        <r>
          <rPr>
            <b/>
            <sz val="10"/>
            <color rgb="FF000000"/>
            <rFont val="+mn-lt"/>
            <charset val="1"/>
          </rPr>
          <t xml:space="preserve">Aufgabe: </t>
        </r>
        <r>
          <rPr>
            <sz val="10"/>
            <color rgb="FF000000"/>
            <rFont val="+mn-lt"/>
            <charset val="1"/>
          </rPr>
          <t xml:space="preserve">Rolle des Mitarbeiters innerhalb des Projektes
</t>
        </r>
      </text>
    </comment>
    <comment ref="E11" authorId="0" shapeId="0" xr:uid="{56905E82-72C3-ED44-A124-93F569CEFFDA}">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11" authorId="0" shapeId="0" xr:uid="{4489A736-2E85-F948-9E81-FCC919A9FCFE}">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11" authorId="0" shapeId="0" xr:uid="{6D45CB82-23CB-2B4F-9D13-F313863DCFE6}">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text>
    </comment>
    <comment ref="H11" authorId="0" shapeId="0" xr:uid="{EEE2209B-F2FB-0E46-82DC-BDA5BC2F35D3}">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A25" authorId="0" shapeId="0" xr:uid="{29ACAFBD-E87C-9145-A4D2-268F2EF1785E}">
      <text>
        <r>
          <rPr>
            <b/>
            <sz val="10"/>
            <color rgb="FF000000"/>
            <rFont val="+mn-lt"/>
            <charset val="1"/>
          </rPr>
          <t xml:space="preserve">Personalkosten UZH: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UZH.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xml:space="preserve">: Die Jahreskosten im Verhältnis des ausgewählten Beschäftigungs-Grades und der Anzahl Monate. Das Total wird direkt ins "DIZH Innovationsprogramm Kalk" übernommen.
</t>
        </r>
      </text>
    </comment>
    <comment ref="C28" authorId="0" shapeId="0" xr:uid="{71F319E1-A0D2-7D42-979E-23E2FFE59F50}">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ZHAW.
</t>
        </r>
        <r>
          <rPr>
            <sz val="10"/>
            <color rgb="FF000000"/>
            <rFont val="+mn-lt"/>
            <charset val="1"/>
          </rPr>
          <t xml:space="preserve">
</t>
        </r>
        <r>
          <rPr>
            <sz val="10"/>
            <color rgb="FF000000"/>
            <rFont val="+mn-lt"/>
            <charset val="1"/>
          </rPr>
          <t xml:space="preserve">es gelten folgende Jahresstunden pro Personal-Kategorie bei 100% Beschäftigung:
</t>
        </r>
        <r>
          <rPr>
            <sz val="10"/>
            <color rgb="FF000000"/>
            <rFont val="+mn-lt"/>
            <charset val="1"/>
          </rPr>
          <t xml:space="preserve">
</t>
        </r>
        <r>
          <rPr>
            <sz val="10"/>
            <color rgb="FF000000"/>
            <rFont val="+mn-lt"/>
            <charset val="1"/>
          </rPr>
          <t xml:space="preserve">- Dozierende / Lehrbeauftragte: 1'796
</t>
        </r>
        <r>
          <rPr>
            <sz val="10"/>
            <color rgb="FF000000"/>
            <rFont val="+mn-lt"/>
            <charset val="1"/>
          </rPr>
          <t xml:space="preserve">- Wiss. Mitarbeitende: 1'964
</t>
        </r>
        <r>
          <rPr>
            <sz val="10"/>
            <color rgb="FF000000"/>
            <rFont val="+mn-lt"/>
            <charset val="1"/>
          </rPr>
          <t xml:space="preserve">- Wiss. Assistierende: 1'964
</t>
        </r>
        <r>
          <rPr>
            <sz val="10"/>
            <color rgb="FF000000"/>
            <rFont val="+mn-lt"/>
            <charset val="1"/>
          </rPr>
          <t xml:space="preserve">- Angestellte: 1'964 </t>
        </r>
      </text>
    </comment>
    <comment ref="D28" authorId="0" shapeId="0" xr:uid="{FAF3932D-2268-124D-9DFC-10AB2FF301B6}">
      <text>
        <r>
          <rPr>
            <b/>
            <sz val="10"/>
            <color rgb="FF000000"/>
            <rFont val="+mn-lt"/>
            <charset val="1"/>
          </rPr>
          <t xml:space="preserve">Aufgabe: </t>
        </r>
        <r>
          <rPr>
            <sz val="10"/>
            <color rgb="FF000000"/>
            <rFont val="+mn-lt"/>
            <charset val="1"/>
          </rPr>
          <t xml:space="preserve">Rolle des Mitarbeiters innerhalb des Projektes
</t>
        </r>
      </text>
    </comment>
    <comment ref="E28" authorId="0" shapeId="0" xr:uid="{95C9F4E0-47DD-A744-8665-89576A758FF5}">
      <text>
        <r>
          <rPr>
            <b/>
            <sz val="10"/>
            <color rgb="FF000000"/>
            <rFont val="+mn-lt"/>
            <charset val="1"/>
          </rPr>
          <t>Std</t>
        </r>
        <r>
          <rPr>
            <sz val="10"/>
            <color rgb="FF000000"/>
            <rFont val="+mn-lt"/>
            <charset val="1"/>
          </rPr>
          <t xml:space="preserve">:
</t>
        </r>
        <r>
          <rPr>
            <sz val="10"/>
            <color rgb="FF000000"/>
            <rFont val="+mn-lt"/>
            <charset val="1"/>
          </rPr>
          <t xml:space="preserve">Stunden des Mitarbeiters für das Projekt (z.B. gemäss Projektplan).
</t>
        </r>
        <r>
          <rPr>
            <sz val="10"/>
            <color rgb="FF000000"/>
            <rFont val="+mn-lt"/>
            <charset val="1"/>
          </rPr>
          <t xml:space="preserve">
</t>
        </r>
        <r>
          <rPr>
            <sz val="10"/>
            <color rgb="FF000000"/>
            <rFont val="+mn-lt"/>
            <charset val="1"/>
          </rPr>
          <t xml:space="preserve">es gelten folgende Jahresstunden pro Personal-Kategorie bei 100% Beschäftigung:
</t>
        </r>
        <r>
          <rPr>
            <sz val="10"/>
            <color rgb="FF000000"/>
            <rFont val="+mn-lt"/>
            <charset val="1"/>
          </rPr>
          <t xml:space="preserve">
</t>
        </r>
        <r>
          <rPr>
            <sz val="10"/>
            <color rgb="FF000000"/>
            <rFont val="+mn-lt"/>
            <charset val="1"/>
          </rPr>
          <t xml:space="preserve">- Dozierende / Lehrbeauftragte: 1'796
</t>
        </r>
        <r>
          <rPr>
            <sz val="10"/>
            <color rgb="FF000000"/>
            <rFont val="+mn-lt"/>
            <charset val="1"/>
          </rPr>
          <t xml:space="preserve">- Wiss. Mitarbeitende: 1'964
</t>
        </r>
        <r>
          <rPr>
            <sz val="10"/>
            <color rgb="FF000000"/>
            <rFont val="+mn-lt"/>
            <charset val="1"/>
          </rPr>
          <t xml:space="preserve">- Wiss. Assistierende: 1'964
</t>
        </r>
        <r>
          <rPr>
            <sz val="10"/>
            <color rgb="FF000000"/>
            <rFont val="+mn-lt"/>
            <charset val="1"/>
          </rPr>
          <t xml:space="preserve">- Angestellte: 1'964 </t>
        </r>
      </text>
    </comment>
    <comment ref="G28" authorId="0" shapeId="0" xr:uid="{AE1B9A71-969F-724F-B103-A6E109A4D155}">
      <text>
        <r>
          <rPr>
            <b/>
            <sz val="10"/>
            <color rgb="FF000000"/>
            <rFont val="+mn-lt"/>
            <charset val="1"/>
          </rPr>
          <t>Std-Satz:</t>
        </r>
        <r>
          <rPr>
            <sz val="10"/>
            <color rgb="FF000000"/>
            <rFont val="+mn-lt"/>
            <charset val="1"/>
          </rPr>
          <t xml:space="preserve">
</t>
        </r>
        <r>
          <rPr>
            <i/>
            <sz val="10"/>
            <color rgb="FF000000"/>
            <rFont val="+mn-lt"/>
            <charset val="1"/>
          </rPr>
          <t>weisse Felder</t>
        </r>
        <r>
          <rPr>
            <b/>
            <i/>
            <sz val="10"/>
            <color rgb="FF000000"/>
            <rFont val="+mn-lt"/>
            <charset val="1"/>
          </rPr>
          <t xml:space="preserve">: </t>
        </r>
        <r>
          <rPr>
            <sz val="10"/>
            <color rgb="FF000000"/>
            <rFont val="+mn-lt"/>
            <charset val="1"/>
          </rPr>
          <t xml:space="preserve">interne Kostensätze gemäss gewählter Personal-Kategorie. =&gt; Lohnintervall, in dem erfahrungsgemäss die grösste Anzahl von Mitarbeitenden zu finden ist.
</t>
        </r>
        <r>
          <rPr>
            <i/>
            <sz val="10"/>
            <color rgb="FF000000"/>
            <rFont val="+mn-lt"/>
            <charset val="1"/>
          </rPr>
          <t xml:space="preserve">orange Felder: </t>
        </r>
        <r>
          <rPr>
            <sz val="10"/>
            <color rgb="FF000000"/>
            <rFont val="+mn-lt"/>
            <charset val="1"/>
          </rPr>
          <t xml:space="preserve">Kostensatz kann selber eingefügt werden.
</t>
        </r>
      </text>
    </comment>
    <comment ref="H28" authorId="0" shapeId="0" xr:uid="{0D4A63A9-3BAC-BD4E-B48A-36794DEB7E54}">
      <text>
        <r>
          <rPr>
            <b/>
            <sz val="10"/>
            <color rgb="FF000000"/>
            <rFont val="+mn-lt"/>
            <charset val="1"/>
          </rPr>
          <t>anteilmässige Projektkosten</t>
        </r>
        <r>
          <rPr>
            <sz val="10"/>
            <color rgb="FF000000"/>
            <rFont val="+mn-lt"/>
            <charset val="1"/>
          </rPr>
          <t xml:space="preserve">:
</t>
        </r>
        <r>
          <rPr>
            <sz val="10"/>
            <color rgb="FF000000"/>
            <rFont val="+mn-lt"/>
            <charset val="1"/>
          </rPr>
          <t xml:space="preserve">Die Anzahl Stunden multipliziert mit dem internen Stunden-Satz.
</t>
        </r>
      </text>
    </comment>
    <comment ref="A42" authorId="0" shapeId="0" xr:uid="{EDBC0A27-C4B1-7E42-9281-94A09BFADE38}">
      <text>
        <r>
          <rPr>
            <b/>
            <sz val="10"/>
            <color rgb="FF000000"/>
            <rFont val="+mn-lt"/>
            <charset val="1"/>
          </rPr>
          <t xml:space="preserve">Personalkosten ZHAW: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ZHAW.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Std</t>
        </r>
        <r>
          <rPr>
            <sz val="10"/>
            <color rgb="FF000000"/>
            <rFont val="+mn-lt"/>
            <charset val="1"/>
          </rPr>
          <t xml:space="preserve">: Stunden des Mitarbeiters für das Projekt (z.B. gemäss Projektplan) 
</t>
        </r>
        <r>
          <rPr>
            <b/>
            <sz val="10"/>
            <color rgb="FF000000"/>
            <rFont val="+mn-lt"/>
            <charset val="1"/>
          </rPr>
          <t xml:space="preserve">Std-Satz:
</t>
        </r>
        <r>
          <rPr>
            <i/>
            <sz val="10"/>
            <color rgb="FF000000"/>
            <rFont val="+mn-lt"/>
            <charset val="1"/>
          </rPr>
          <t>weisse Felder</t>
        </r>
        <r>
          <rPr>
            <b/>
            <i/>
            <sz val="10"/>
            <color rgb="FF000000"/>
            <rFont val="+mn-lt"/>
            <charset val="1"/>
          </rPr>
          <t xml:space="preserve">: </t>
        </r>
        <r>
          <rPr>
            <sz val="10"/>
            <color rgb="FF000000"/>
            <rFont val="+mn-lt"/>
            <charset val="1"/>
          </rPr>
          <t xml:space="preserve">interne Kostensätze gemäss gewählter Personal-Kategorie. =&gt; Lohnintervall, in dem erfahrungsgemäss die grösste Anzahl von Mitarbeitenden zu finden ist.
</t>
        </r>
        <r>
          <rPr>
            <i/>
            <sz val="10"/>
            <color rgb="FF000000"/>
            <rFont val="+mn-lt"/>
            <charset val="1"/>
          </rPr>
          <t xml:space="preserve">orange Felder: </t>
        </r>
        <r>
          <rPr>
            <sz val="10"/>
            <color rgb="FF000000"/>
            <rFont val="+mn-lt"/>
            <charset val="1"/>
          </rPr>
          <t xml:space="preserve">Kostensatz kann selber eingefügt werden.
</t>
        </r>
        <r>
          <rPr>
            <b/>
            <sz val="10"/>
            <color rgb="FF000000"/>
            <rFont val="+mn-lt"/>
            <charset val="1"/>
          </rPr>
          <t xml:space="preserve">
</t>
        </r>
        <r>
          <rPr>
            <b/>
            <sz val="10"/>
            <color rgb="FF000000"/>
            <rFont val="+mn-lt"/>
            <charset val="1"/>
          </rPr>
          <t>anteilmässige Projektkosten</t>
        </r>
        <r>
          <rPr>
            <sz val="10"/>
            <color rgb="FF000000"/>
            <rFont val="+mn-lt"/>
            <charset val="1"/>
          </rPr>
          <t xml:space="preserve">: Die Anzahl Stunden multipliziert mit dem internen Stunden-Satz. Das Total wird direkt ins "DIZH Innovationsprogramm Kalk" übernommen.
</t>
        </r>
      </text>
    </comment>
    <comment ref="C45" authorId="0" shapeId="0" xr:uid="{E265B8D5-0126-4240-84E1-8835BBBBDD50}">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ZHdK.
</t>
        </r>
      </text>
    </comment>
    <comment ref="D45" authorId="0" shapeId="0" xr:uid="{347C8659-3940-C349-93A4-5E2432455BF7}">
      <text>
        <r>
          <rPr>
            <b/>
            <sz val="10"/>
            <color rgb="FF000000"/>
            <rFont val="+mn-lt"/>
            <charset val="1"/>
          </rPr>
          <t xml:space="preserve">Aufgabe: </t>
        </r>
        <r>
          <rPr>
            <sz val="10"/>
            <color rgb="FF000000"/>
            <rFont val="+mn-lt"/>
            <charset val="1"/>
          </rPr>
          <t xml:space="preserve">Rolle des Mitarbeiters innerhalb des Projektes
</t>
        </r>
      </text>
    </comment>
    <comment ref="E45" authorId="0" shapeId="0" xr:uid="{84E1B35D-9BD7-284C-9481-996ED580C2BF}">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45" authorId="0" shapeId="0" xr:uid="{E2319881-6BA8-274A-AB00-A368D6493F46}">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45" authorId="0" shapeId="0" xr:uid="{761665F8-17C2-9848-B926-A70275DC59DA}">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text>
    </comment>
    <comment ref="H45" authorId="0" shapeId="0" xr:uid="{2AC57AD0-1CAF-AF45-B837-8BC749B8938B}">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A59" authorId="0" shapeId="0" xr:uid="{E7B8C936-1BF2-EE44-9BDC-268133B62CF8}">
      <text>
        <r>
          <rPr>
            <b/>
            <sz val="10"/>
            <color rgb="FF000000"/>
            <rFont val="+mn-lt"/>
            <charset val="1"/>
          </rPr>
          <t xml:space="preserve">Personalkosten ZHdK: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ZHdK.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Die Jahreskosten im Verhältnis des ausgewählten Beschäftigungs-Grades und der Anzahl Monate. Das Total wird direkt ins "DIZH Innovationsprogramm Kalk" übernommen.</t>
        </r>
      </text>
    </comment>
    <comment ref="B62" authorId="0" shapeId="0" xr:uid="{DFC01D84-BDE2-384C-8156-062626122BBC}">
      <text>
        <r>
          <rPr>
            <b/>
            <sz val="10"/>
            <color rgb="FF000000"/>
            <rFont val="+mn-lt"/>
            <charset val="1"/>
          </rPr>
          <t xml:space="preserve">Name der Person:
</t>
        </r>
        <r>
          <rPr>
            <b/>
            <sz val="10"/>
            <color rgb="FF000000"/>
            <rFont val="+mn-lt"/>
            <charset val="1"/>
          </rPr>
          <t xml:space="preserve">
</t>
        </r>
        <r>
          <rPr>
            <sz val="10"/>
            <color rgb="FF000000"/>
            <rFont val="+mn-lt"/>
            <charset val="1"/>
          </rPr>
          <t xml:space="preserve">Muss nicht ausgefüllt sein, kann aber als Hilfe dienen.
</t>
        </r>
        <r>
          <rPr>
            <sz val="10"/>
            <color rgb="FF000000"/>
            <rFont val="+mn-lt"/>
            <charset val="1"/>
          </rPr>
          <t xml:space="preserve">
</t>
        </r>
      </text>
    </comment>
    <comment ref="C62" authorId="0" shapeId="0" xr:uid="{79FCE07C-0E26-F046-8E1C-F711A45A9BE2}">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PHZH.
</t>
        </r>
      </text>
    </comment>
    <comment ref="D62" authorId="0" shapeId="0" xr:uid="{E740CD95-9867-804F-A380-1204483BBE17}">
      <text>
        <r>
          <rPr>
            <b/>
            <sz val="10"/>
            <color rgb="FF000000"/>
            <rFont val="+mn-lt"/>
            <charset val="1"/>
          </rPr>
          <t xml:space="preserve">Aufgabe: </t>
        </r>
        <r>
          <rPr>
            <sz val="10"/>
            <color rgb="FF000000"/>
            <rFont val="+mn-lt"/>
            <charset val="1"/>
          </rPr>
          <t xml:space="preserve">Rolle des Mitarbeiters innerhalb des Projektes
</t>
        </r>
      </text>
    </comment>
    <comment ref="E62" authorId="0" shapeId="0" xr:uid="{3775BB28-DD67-194B-893A-AE2551C83F9D}">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62" authorId="0" shapeId="0" xr:uid="{F5287D78-B2FF-3040-933D-B45A8DE70769}">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62" authorId="0" shapeId="0" xr:uid="{97A431E8-2147-3548-865C-66E4C16D8639}">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text>
    </comment>
    <comment ref="H62" authorId="0" shapeId="0" xr:uid="{869D0CBB-B79D-084C-A6EE-5A9A530801C3}">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A76" authorId="0" shapeId="0" xr:uid="{5BE85917-8680-CB4A-854F-F38CED0BBC98}">
      <text>
        <r>
          <rPr>
            <b/>
            <sz val="10"/>
            <color rgb="FF000000"/>
            <rFont val="+mn-lt"/>
            <charset val="1"/>
          </rPr>
          <t xml:space="preserve">Personalkosten PHZH: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PHZH.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Die Jahreskosten im Verhältnis des ausgewählten Beschäftigungs-Grades und der Anzahl Monate. Das Total wird direkt ins "DIZH Innovationsprogramm Kalk" übernommen.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Daniel Schuler</author>
    <author>Gabriele Prohaska</author>
  </authors>
  <commentList>
    <comment ref="M2" authorId="0" shapeId="0" xr:uid="{F873E3F2-E7EC-6443-8B25-FB97FBEA4120}">
      <text>
        <r>
          <rPr>
            <b/>
            <sz val="10"/>
            <color rgb="FF000000"/>
            <rFont val="Tahoma"/>
            <family val="2"/>
          </rPr>
          <t xml:space="preserve">Kosten pro Jahr (inkl. Sozialleistungen):
</t>
        </r>
        <r>
          <rPr>
            <b/>
            <sz val="10"/>
            <color rgb="FF000000"/>
            <rFont val="Tahoma"/>
            <family val="2"/>
          </rPr>
          <t xml:space="preserve">
</t>
        </r>
        <r>
          <rPr>
            <sz val="10"/>
            <color rgb="FF000000"/>
            <rFont val="Tahoma"/>
            <family val="2"/>
          </rPr>
          <t>Diese Spalte entspricht den durchschnittlichen Kosten pro Personalkategorie (</t>
        </r>
        <r>
          <rPr>
            <sz val="10"/>
            <color rgb="FF000000"/>
            <rFont val="Calibri"/>
            <family val="2"/>
            <scheme val="minor"/>
          </rPr>
          <t>inklusive Sozialleistungen</t>
        </r>
        <r>
          <rPr>
            <sz val="10"/>
            <color rgb="FF000000"/>
            <rFont val="Calibri"/>
            <family val="2"/>
            <scheme val="minor"/>
          </rPr>
          <t>)</t>
        </r>
        <r>
          <rPr>
            <sz val="10"/>
            <color rgb="FF000000"/>
            <rFont val="Tahoma"/>
            <family val="2"/>
          </rPr>
          <t xml:space="preserve"> für ein 100% Pensum (auch bei den Doktorienden ist ein 100% Pensum die Basis).
</t>
        </r>
        <r>
          <rPr>
            <sz val="10"/>
            <color rgb="FF000000"/>
            <rFont val="Tahoma"/>
            <family val="2"/>
          </rPr>
          <t xml:space="preserve">
</t>
        </r>
        <r>
          <rPr>
            <sz val="10"/>
            <color rgb="FF000000"/>
            <rFont val="Tahoma"/>
            <family val="2"/>
          </rPr>
          <t xml:space="preserve">Diese Spalte wird im Blatt "Personalkosten" berücksichtigt.
</t>
        </r>
      </text>
    </comment>
    <comment ref="K6" authorId="1" shapeId="0" xr:uid="{C7C454EF-89F7-D84B-BA53-02309CE4816D}">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 ref="L10" authorId="1" shapeId="0" xr:uid="{ADE4808E-83FD-1941-90BF-EA6B0B20C91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L11" authorId="1" shapeId="0" xr:uid="{EF7858F7-4544-3347-804F-4E32583CD5D6}">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 ref="D20" authorId="1" shapeId="0" xr:uid="{5B6AA4CE-8DA6-0C47-A346-6E6CBEB2C947}">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A7A53A89-59C5-4847-8B12-B78A0E69019C}">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C0A4F46F-2B0C-7943-B072-3A88599B7E8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552BBF3B-045F-2941-9742-5C4549DEF394}">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1" authorId="0" shapeId="0" xr:uid="{C99AAAA7-DEB9-DE48-8489-43F65033DA08}">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sharedStrings.xml><?xml version="1.0" encoding="utf-8"?>
<sst xmlns="http://schemas.openxmlformats.org/spreadsheetml/2006/main" count="813" uniqueCount="435">
  <si>
    <t>WEGLEITUNG FÜR DIZH KALKULATION</t>
  </si>
  <si>
    <t>Themen</t>
  </si>
  <si>
    <t>Erläuterungen</t>
  </si>
  <si>
    <t>Projekt-Bezeichnung</t>
  </si>
  <si>
    <t>Personalkosten</t>
  </si>
  <si>
    <t>Sachkosten</t>
  </si>
  <si>
    <t>Subcontracting</t>
  </si>
  <si>
    <t>Praxispartner</t>
  </si>
  <si>
    <t>Geräte / Anlagen / Infrastruktur</t>
  </si>
  <si>
    <t>Kalkulation Overhead</t>
  </si>
  <si>
    <t>Infos zu Projekt-Finanzierung</t>
  </si>
  <si>
    <t>ERLÄUTERUNGEN ZU DIESER WEGLEITUNG:</t>
  </si>
  <si>
    <t>Diese Wegleitung dient dazu, dem*r Antragsteller*in die geltenden Regeln sowie wichtige Erläuterungen für jeden Abschnitt darzulegen.</t>
  </si>
  <si>
    <t>Diese Spaltentrennung ist erforderlich, damit die Finanzierung pro Hochschule separat ersichtlich ist.</t>
  </si>
  <si>
    <t>Sofern es Sinn macht, kann sich eine Zeile auf mehrere Hochschulen beziehen.</t>
  </si>
  <si>
    <t>HINWEIS: Alle hier notierten Erklärungen und Erläuterungen sind in der Kalkulation (Zellen mit rotem Dreieck) als Notiz hinterlegt.</t>
  </si>
  <si>
    <t>PROJEKT-BEZEICHNUNG</t>
  </si>
  <si>
    <t xml:space="preserve">In den Zellen 1A - 4A müssen Angaben zum Projekt gemacht werden. </t>
  </si>
  <si>
    <t>Zelle 1A:</t>
  </si>
  <si>
    <t>Zelle 1E:</t>
  </si>
  <si>
    <t>Geplantes Startdatum</t>
  </si>
  <si>
    <t>Zelle 2A:</t>
  </si>
  <si>
    <t>Antragsteller*in (Name, HS)</t>
  </si>
  <si>
    <t>Zelle 2E:</t>
  </si>
  <si>
    <t>Laufzeit in Monaten</t>
  </si>
  <si>
    <t>Zelle 3A:</t>
  </si>
  <si>
    <t>beteiligte Hochschulen</t>
  </si>
  <si>
    <t>KALKULATION PERSONALKOSTEN:</t>
  </si>
  <si>
    <t>Die Personalkosten werden über das separate Blatt "Personalkosten" eingegeben. Das Total pro Hochschule wird automatisch ins Blatt "DIZH Budget Kalkulation" übertragen.</t>
  </si>
  <si>
    <t>Pro Hochschule gibt es ein Kalkulationsfenster mit 12 Zeilen. In den ersten 6 Zeilen sind fixe Standard-Kostensätze hinterlegt. Die letzten 6 Zeilen können beliebig überschrieben werden.</t>
  </si>
  <si>
    <t>Da jede Hochschule eine unterschiedliche Vorgehensweise kennt, ihre Personalkosten zu kalkulieren, gibt es pro Hochschule eine separate Erläuterung.</t>
  </si>
  <si>
    <t>Personalkosten UZH:</t>
  </si>
  <si>
    <t>Person: Name des Mitarbeiters. Ist für DIZH nicht relevant und muss nicht zwingend ausgefüllt werden, kann aber für den Antragsteller als Hilfe dienen.</t>
  </si>
  <si>
    <t>Personal-Kategorie: DROP-DOWN der Personalkategorie gemäss Vorgaben UZH</t>
  </si>
  <si>
    <t>Für UZH Personal stehen nur drei Kategorien als "Drop Down" zur Auswahl:</t>
  </si>
  <si>
    <t>1) Hilfassistenzen:</t>
  </si>
  <si>
    <t>Hilfassistenzen ohne Bachelor:</t>
  </si>
  <si>
    <t>Hilfassistenzen mit Bachelor:</t>
  </si>
  <si>
    <t>2) Doktoranden:</t>
  </si>
  <si>
    <t>Aufgabe: Rolle innerhalb des Projektes</t>
  </si>
  <si>
    <t>Besch-Grad: Der "Beschäftigungs-Grad" des Mitarbeiters im Projekt in %.</t>
  </si>
  <si>
    <t>Monate: Die Beschäftigungs-Dauer des Mitarbeiters in Monaten.</t>
  </si>
  <si>
    <t>Jahreskosten:</t>
  </si>
  <si>
    <t>weisse Felder: Die Lohnkosten werden gemäss gewählter Personal-Kategorie automatisch übernommen.</t>
  </si>
  <si>
    <t xml:space="preserve">orange Felder: Die Jahreskosten können manuell eingegeben werden. </t>
  </si>
  <si>
    <t>anteilmässige Projektkosten:</t>
  </si>
  <si>
    <t>Die Jahreskosten im Verhältnis des ausgewählten Beschäftigungs-Grades und der Anzahl Monate.</t>
  </si>
  <si>
    <t>Das Total wird direkt ins "DIZH Budget Kalkulation" übernommen.</t>
  </si>
  <si>
    <t>Personalkosten ZHAW:</t>
  </si>
  <si>
    <t>Personal-Kategorie: DROP-DOWN der Personalkategorie gemäss Vorgaben ZHAW.</t>
  </si>
  <si>
    <t>Aufgabe: Rolle innerhalb des Projektes.</t>
  </si>
  <si>
    <t xml:space="preserve">Std: Stunden des Mitarbeiters für das Projekt (z.B. gemäss Projektplan) </t>
  </si>
  <si>
    <t>Std-Satz:</t>
  </si>
  <si>
    <r>
      <t xml:space="preserve">weisse Felder: interne Kostensätze gemäss gewählter Personal-Kategorie. </t>
    </r>
    <r>
      <rPr>
        <sz val="12"/>
        <color theme="1"/>
        <rFont val="Helvetica"/>
        <family val="2"/>
      </rPr>
      <t>=&gt; Lohnintervall, in dem erfahrungsgemäss die grösste Anzahl von Mitarbeitenden zu finden ist.</t>
    </r>
  </si>
  <si>
    <t>orange Felder: Kostensatz kann selber eingefügt werden.</t>
  </si>
  <si>
    <t>Die Anzahl Stunden multipliziert mit dem internen Stunden-Satz.</t>
  </si>
  <si>
    <t>Personalkosten ZHdK:</t>
  </si>
  <si>
    <t>Personal-Kategorie: DROP-DOWN der Personalkategorie gemäss Vorgaben ZHdK.</t>
  </si>
  <si>
    <t>Personalkosten PHZH:</t>
  </si>
  <si>
    <t>Personal-Kategorie: DROP-DOWN der Personalkategorie gemäss Vorgaben PHZH.</t>
  </si>
  <si>
    <t>Es gelten folgende Stunden-Sätze (und diese werden mit 1'900 Std multipliziert):</t>
  </si>
  <si>
    <t>Prof.: 90 CHF</t>
  </si>
  <si>
    <t>Doz.: 90 CHF</t>
  </si>
  <si>
    <t>Wima: 70 CHF</t>
  </si>
  <si>
    <t>Wiss. Assistierende: 40 CHF</t>
  </si>
  <si>
    <t>ATP (undifferenziert): 57 CHF</t>
  </si>
  <si>
    <t>VORGABEN FÜR ANRECHENBARE SACHKOSTEN</t>
  </si>
  <si>
    <t>Erläuterungen:</t>
  </si>
  <si>
    <t>Alle Felder in Spalte A (Zeilen 23 bis 28) können beliebig überschrieben und bezeichnet werden. Bitte möglichst genaue und gut nachvollziehbare Bezeichnungen angeben.</t>
  </si>
  <si>
    <t>Beispiele:</t>
  </si>
  <si>
    <t>Spesen: z.B. Reisekosten für Konferenzbesuche, Kosten für Einladen von Referenten an Workshops, Kosten für Catering oder andere Verpflegung etc.</t>
  </si>
  <si>
    <t>Open Access Kosten, Mietkosten, Versicherungen, Werbe-Kosten, Druckkosten etc.</t>
  </si>
  <si>
    <r>
      <t>Grundsatz</t>
    </r>
    <r>
      <rPr>
        <sz val="12"/>
        <color rgb="FF000000"/>
        <rFont val="Helvetica"/>
        <family val="2"/>
      </rPr>
      <t>:</t>
    </r>
  </si>
  <si>
    <t>1) es gibt keine Schwellenwerte für anrechenbare Sachkosten.</t>
  </si>
  <si>
    <t>2) Kosten können nur angerechnet werden, wenn sie im Rahmen des Gesuchs bewilligt wurden und für die Realisierung des Projekts unabdingbar sind.</t>
  </si>
  <si>
    <t>3) Nur Kosten angeben, welche nachvollziehbar sind.</t>
  </si>
  <si>
    <t>4) Keine Reserveposten aufbauen!</t>
  </si>
  <si>
    <t>VORGABEN FÜR SUBCONTRACTING</t>
  </si>
  <si>
    <t>Ausgaben für "Subcontracting"-Aufträge müssen von den Sachkosten getrennt werden.</t>
  </si>
  <si>
    <t>Ein Subcontractor ist typischerweise eine externe Firma die für das DIZH Projekt eine Arbeit erledigt, die nicht Hochschul-intern erbracht werden kann.</t>
  </si>
  <si>
    <t>Programmierungen, Beratungen, Erstellen Web-Auftritt, Event-Agenturen etc.</t>
  </si>
  <si>
    <t>1) Höchstens 20% der Gesamtprojektkosten oder maximal 100 TCHF.</t>
  </si>
  <si>
    <t>2) Falls vorhanden, Offerten über die Kostenzusammensetzung beilegen, damit die angegebenen Kosten nachvollziehbar sind.</t>
  </si>
  <si>
    <t>3) Kosten können nur angerechnet werden, wenn sie im Rahmen des Gesuchs bewilligt wurden und für die Realisierung des Projekts unabdingbar sind.</t>
  </si>
  <si>
    <t>weiter zu beachten:</t>
  </si>
  <si>
    <t>- Sofern aus dem Subcontracting ein immaterieller Wert (z.B. Software) entsteht, kann dies unter Umständen zu einem Investitionsbedarf führen.</t>
  </si>
  <si>
    <t>- Ob ein immaterieller Wert entsteht, hängt von verschiedenen Faktoren ab und dies muss die Finanzabteilung der jeweiligen Hochschule klären.</t>
  </si>
  <si>
    <t>VORGABEN FÜR PRAXISPARTNER</t>
  </si>
  <si>
    <t>Bei vielen "Calls" wird eine Vernetzung von DIZH-Partnerhochschulen mit gesellschaftlichen Akteur*innen (Praxispartnern) gefordert.</t>
  </si>
  <si>
    <t>Daher ist es wichtig, den monetären Wert dieser Zusammenarbeit mit dem externen Praxispartner in den dafür vorgesehenen Zeilen anzugeben.</t>
  </si>
  <si>
    <t>Betreffend der Finanzierung gibt es momentan keine geltende Regelung und daher können diese Beträge nicht für die DIZH Gelder berücksichtigt werden.</t>
  </si>
  <si>
    <t>Folglich wird im Blatt "DIZH Budget Kalkulation" der ermittelte Wert der Leistungen der involvierten Praxispartner vom Total der direkten Projektkosten subtrahiert.</t>
  </si>
  <si>
    <t>GERÄTE / ANLAGEN / INFRASTRUKTUR</t>
  </si>
  <si>
    <t xml:space="preserve">Schwellenwerte: </t>
  </si>
  <si>
    <t>UZH: 10 TCHF</t>
  </si>
  <si>
    <t>PHZH, ZHAW, ZHdK: 50 TCHF</t>
  </si>
  <si>
    <t>Hingegen dürfen Anschaffungen von Geräten &amp; Anlagen unterhalb dieses Schwellenwertes für den DIZH Kredit angegeben werden.</t>
  </si>
  <si>
    <t>Ausgaben für Miete von Geräten müssen ebenfalls angegeben werden.</t>
  </si>
  <si>
    <r>
      <rPr>
        <i/>
        <sz val="12"/>
        <color rgb="FF000000"/>
        <rFont val="Helvetica"/>
        <family val="2"/>
      </rPr>
      <t>Beispiele</t>
    </r>
    <r>
      <rPr>
        <sz val="12"/>
        <color rgb="FF000000"/>
        <rFont val="Helvetica"/>
        <family val="2"/>
      </rPr>
      <t>:</t>
    </r>
  </si>
  <si>
    <t>Laborgeräte, Maschinen, Instrumente, Werkzeuge, Hardware (inkl. Betriebssoftware), Drucker, Fahrzeuge, Mobiliar, Software, Lizenzen, Patente etc.</t>
  </si>
  <si>
    <t>Praxisnahe Beispiele für UZH:</t>
  </si>
  <si>
    <t>Beschaffung von "Oculus Quest" Umgebung: 8 TCHF. Kann durch DIZH Gelder finanziert werden.</t>
  </si>
  <si>
    <r>
      <t xml:space="preserve">Beschaffung 3D Drucker: Wert 30 TCHF. Muss von der UZH beschafft werden. </t>
    </r>
    <r>
      <rPr>
        <b/>
        <sz val="12"/>
        <color theme="1"/>
        <rFont val="Helvetica"/>
        <family val="2"/>
      </rPr>
      <t>Kein</t>
    </r>
    <r>
      <rPr>
        <sz val="12"/>
        <color theme="1"/>
        <rFont val="Helvetica"/>
        <family val="2"/>
      </rPr>
      <t xml:space="preserve"> Anspruch auf DIZH Gelder.</t>
    </r>
  </si>
  <si>
    <r>
      <t xml:space="preserve">Beschaffung von 10 Workstations: Wert je 5'000 CHF. --&gt; Gilt als Sammelbestellung und muss von der UZH beschafft werden. </t>
    </r>
    <r>
      <rPr>
        <b/>
        <sz val="12"/>
        <color theme="1"/>
        <rFont val="Helvetica"/>
        <family val="2"/>
      </rPr>
      <t>Kein</t>
    </r>
    <r>
      <rPr>
        <sz val="12"/>
        <color theme="1"/>
        <rFont val="Helvetica"/>
        <family val="2"/>
      </rPr>
      <t xml:space="preserve"> Anspruch auf DIZH Gelder.</t>
    </r>
  </si>
  <si>
    <r>
      <t xml:space="preserve">Eine SW-Plattform muss für das Projekt entwickelt werden. Kosten: 60 TCHF. --&gt; Wird als "immaterielle Anlage" deklariert und muss von der UZH finanziert werden. </t>
    </r>
    <r>
      <rPr>
        <b/>
        <sz val="12"/>
        <color theme="1"/>
        <rFont val="Helvetica"/>
        <family val="2"/>
      </rPr>
      <t>Kein</t>
    </r>
    <r>
      <rPr>
        <sz val="12"/>
        <color theme="1"/>
        <rFont val="Helvetica"/>
        <family val="2"/>
      </rPr>
      <t xml:space="preserve"> Anspruch auf DIZH Gelder.</t>
    </r>
  </si>
  <si>
    <t>Praxisnahe Beispiele für PHZH, ZHAW &amp; ZHdK:</t>
  </si>
  <si>
    <t>Beschaffung 3D Drucker: Wert 30 TCHF. Kann durch DIZH Gelder finanziert werden.</t>
  </si>
  <si>
    <t>Beschaffung von 10 Workstations: Wert je 5'000 CHF. Kann durch DIZH Gelder finanziert werden.</t>
  </si>
  <si>
    <r>
      <t xml:space="preserve">Eine SW-Plattform muss für das Projekt entwickelt werden. Kosten: 60 TCHF. --&gt; Wird als "immaterielle Anlage" deklariert und muss von der HS finanziert werden. </t>
    </r>
    <r>
      <rPr>
        <b/>
        <sz val="12"/>
        <color theme="1"/>
        <rFont val="Helvetica"/>
        <family val="2"/>
      </rPr>
      <t>Kein</t>
    </r>
    <r>
      <rPr>
        <sz val="12"/>
        <color theme="1"/>
        <rFont val="Helvetica"/>
        <family val="2"/>
      </rPr>
      <t xml:space="preserve"> Anspruch auf DIZH Gelder.</t>
    </r>
  </si>
  <si>
    <t>KALKULATION OVERHEAD</t>
  </si>
  <si>
    <t>Der Overhead beträgt immer 20% der Gesamtprojektkosten!</t>
  </si>
  <si>
    <t>Die Kalkulation des Overheads ist bereits in der Kalkulation fest integriert und wird automatisch richtig berechnet.</t>
  </si>
  <si>
    <t>Der Overhead-Zuschlag ist ein fixer kalkulatorischer Aufschlag pro Projekt.</t>
  </si>
  <si>
    <t>Insgesamt fallen in einem Projekt 25% Overhead auf den Primärmitteln an. Dies entspricht 20% von den Gesamtprojektkosten (inklusive Overhead) und ist unabhängig vom Finanzierungssplit.</t>
  </si>
  <si>
    <t>Erläuterung:</t>
  </si>
  <si>
    <t>kalkulierte Projektkosten: 80%</t>
  </si>
  <si>
    <t>+ Overhead: 20%</t>
  </si>
  <si>
    <t>= GESAMTPROJEKTKOSTEN inkl. OH: 100%</t>
  </si>
  <si>
    <t>INFOS ZU PROJEKT-FINANZIERUNG (ab Zeile 61)</t>
  </si>
  <si>
    <t>Finanzierungsnachweise der Gesamt-Projektkosten: Aufgeteilt auf DIZH Sonderkredit und einzubringende Eigenleistungen (EL) der Hochschulen (erforderliches Matching Funds).</t>
  </si>
  <si>
    <t>Vorgabe für den DIZH Sonderkredit:</t>
  </si>
  <si>
    <t>Einzubringende Eigenleistungen:</t>
  </si>
  <si>
    <t>Auflösung von Reserven</t>
  </si>
  <si>
    <t>Die Auflösung von Reserven ist in der Regel auf Stufe Hochschul-Leitung zu bestimmen.</t>
  </si>
  <si>
    <t>Umschichtung aus bestehenden Erträgen</t>
  </si>
  <si>
    <t>a) Cash-Leistungen (verfügbares Geld um bestimmte Ausgaben tätigen zu können): </t>
  </si>
  <si>
    <t>-</t>
  </si>
  <si>
    <t>Freie universitäre Mittel des Lehrstuhls bzw. des Instituts (no earmarked funds) als Cash</t>
  </si>
  <si>
    <t xml:space="preserve">Personaleinsatz von Personen (Doktoranden, Post-Docs, Assistenten) bezahlt aus freien Mitteln des Lehrstuhls bzw. des Instituts; </t>
  </si>
  <si>
    <t>Monetarisiert durch jeweiligen Stundenansatz, wird vom jeweiligen Vorgesetzten bestätigt oder auch hinterlegtem Kostensplit auf das DIZH-Projekt</t>
  </si>
  <si>
    <t>Monetarisiert durch jeweiligen Stundenansatz, wird durch Antragsteller selbst bestätigt</t>
  </si>
  <si>
    <t>Eingeworbene/einzuwerbende Drittmittel</t>
  </si>
  <si>
    <t>Es wird jeweils das gesamte Drittmittel berücksichtigt (bzw. alle darauf verbuchten Ausgaben, sei es Betriebs- oder Personalaufwand)</t>
  </si>
  <si>
    <t>Folgende Drittmittel können verwendet werden: </t>
  </si>
  <si>
    <t>Drittmittel (no earmarked funds) mit direktem Bezug zum Projektthema (gemäss DIZH-Reglement)</t>
  </si>
  <si>
    <t>Drittmittel, die von Projektpartnern (z.B. Cashbeiträge von Praxispartnern) zur Verfügung gestellt werden und auf einem Drittmittelkonto landen.</t>
  </si>
  <si>
    <t>Drittmittel, bei denen der Geldgeber einer Umwidmung zugestimmt hat.</t>
  </si>
  <si>
    <t>Personaleinsatz von Personen (Doktoranden, Post-Docs, Assistenten) bezahlt aus Drittmittel mit direktem Bezug zum Projektthema;</t>
  </si>
  <si>
    <t>Monetarisiert durch jeweiligen Stundenansatz, wird vom jeweiligen Vorgesetzten bestätigt.</t>
  </si>
  <si>
    <t>Personaleinsatz von Personen (Doktoranden, Post-Docs, Assistenten) bezahlt aus Drittmittel, bei denen der Geldgeber einer Umwidmung zugestimmt hat;</t>
  </si>
  <si>
    <t xml:space="preserve">Für ZHAW-Finanzierungsanteile gilt: Es sind mind. 6.6% der Gesamtkosten an eingeworbenen Drittmitteln nachzuweisen.  </t>
  </si>
  <si>
    <t xml:space="preserve">Auszug aus Konzept zum Innovationsprogramm: </t>
  </si>
  <si>
    <t>Die DIZH-Finanzierung im Innovationsprogramm muss auf der Ebene der Projekte im Verhältnis 50:50 aus anderweitigen Mitteln erbracht werden (Matching Funds, siehe OrgR Art. 26).</t>
  </si>
  <si>
    <t>Valide Eigenleistungen sind die Umschichtung bestehender Erträge der Hochschulen sowie die Neueinwerbung von Drittmitteln (siehe Aktennotiz der Bildungsdirektion vom 23. März 2020);</t>
  </si>
  <si>
    <t>die Auflösung von Reserven steht für das Innovationsprogramm ebenfalls zur Verfügung, siehe Aktennotiz vom 16.06.2020).</t>
  </si>
  <si>
    <r>
      <t xml:space="preserve">Zahlen können in </t>
    </r>
    <r>
      <rPr>
        <b/>
        <i/>
        <sz val="12"/>
        <color theme="1"/>
        <rFont val="Arial"/>
        <family val="2"/>
      </rPr>
      <t>hell orangen</t>
    </r>
    <r>
      <rPr>
        <sz val="12"/>
        <color theme="1"/>
        <rFont val="Arial"/>
        <family val="2"/>
      </rPr>
      <t xml:space="preserve"> Felder eingegeben werden.</t>
    </r>
  </si>
  <si>
    <r>
      <t xml:space="preserve">Zahlen können in </t>
    </r>
    <r>
      <rPr>
        <b/>
        <i/>
        <sz val="12"/>
        <color theme="1"/>
        <rFont val="Arial"/>
        <family val="2"/>
      </rPr>
      <t>hell grünen</t>
    </r>
    <r>
      <rPr>
        <sz val="12"/>
        <color theme="1"/>
        <rFont val="Arial"/>
        <family val="2"/>
      </rPr>
      <t xml:space="preserve"> Felder eingegeben werden.</t>
    </r>
  </si>
  <si>
    <t>--&gt; Alle anderen Felder sind für Eingaben gesperrt.</t>
  </si>
  <si>
    <t>Blatt entsperren: Überprüfen - Blattschutz aufheben (ohne Code möglich)</t>
  </si>
  <si>
    <t>Berechnetes End-Datum</t>
  </si>
  <si>
    <t>Antragsteller (Name, HS)</t>
  </si>
  <si>
    <t>Berechnet in Jahren</t>
  </si>
  <si>
    <t>Beteiligte Hochschulen</t>
  </si>
  <si>
    <t>UZH</t>
  </si>
  <si>
    <t>ZHAW</t>
  </si>
  <si>
    <t>ZHdK</t>
  </si>
  <si>
    <r>
      <t xml:space="preserve">KOMMENTAR </t>
    </r>
    <r>
      <rPr>
        <b/>
        <sz val="8"/>
        <color theme="1"/>
        <rFont val="Arial Black"/>
        <family val="2"/>
      </rPr>
      <t>(können nach belieben überschrieben werden)</t>
    </r>
  </si>
  <si>
    <t>DETAIL</t>
  </si>
  <si>
    <t>CHF</t>
  </si>
  <si>
    <t>in %</t>
  </si>
  <si>
    <t>PHZH</t>
  </si>
  <si>
    <t>Personal UZH (Übertrag aus "Personalkosten)</t>
  </si>
  <si>
    <t>wird vom Blatt "Personalkosten" direkt übernommen</t>
  </si>
  <si>
    <t>Personal ZHAW (Übertrag aus "Personalkosten)</t>
  </si>
  <si>
    <t>Personal ZHdK (Übertrag aus "Personalkosten)</t>
  </si>
  <si>
    <t>Personal PHZH (Übertrag aus "Personalkosten)</t>
  </si>
  <si>
    <t>…</t>
  </si>
  <si>
    <t>kann beliebig ausgefüllt werden.</t>
  </si>
  <si>
    <t>zusätzliche Linien: Zeile 17 markieren und mit 'ctrl c' und 'ctrl +'  einfügen</t>
  </si>
  <si>
    <t>TOTAL PERSONAL INTERN</t>
  </si>
  <si>
    <t>zusätzliche Linien: Zeile 25 markieren und mit 'ctrl c' und 'ctrl +'  einfügen</t>
  </si>
  <si>
    <t>TOTAL SACHKOSTEN</t>
  </si>
  <si>
    <t>z.B. Programmierung</t>
  </si>
  <si>
    <t>Zeile ist Beispiel und kann überschrieben werden. Idealerweise liegt eine Offerte vor.</t>
  </si>
  <si>
    <t>z.B. Beratungshonorar</t>
  </si>
  <si>
    <t>z.B. Webpage</t>
  </si>
  <si>
    <t>z.B. externer Event (läuft über Event-Agentur)</t>
  </si>
  <si>
    <t>zum selber beschriften und ausfüllen</t>
  </si>
  <si>
    <t>zusätzliche Linien: Zeile 32 markieren und mit 'ctrl c' und 'ctrl +'  einfügen</t>
  </si>
  <si>
    <t>TOTAL SUBCONTRACTING</t>
  </si>
  <si>
    <t>zusätzliche Linien: Zeile 39 markieren und mit 'ctrl c' und 'ctrl +'  einfügen</t>
  </si>
  <si>
    <t>TOTAL PRAXISPARTNER</t>
  </si>
  <si>
    <t>z.B. Laptops</t>
  </si>
  <si>
    <t>Beschaffungen von Anlagen grösser als 10 TCHF (UZH) oder 50 TCHF (übrige HS) gibt es keine DIZH Gelder.</t>
  </si>
  <si>
    <t>z.B. Drucker</t>
  </si>
  <si>
    <t xml:space="preserve">Bei Anlagen klären ob diese bereits HS-intern verfügbar sind. </t>
  </si>
  <si>
    <t>zusätzliche Linien: Zeile 47 markieren und mit 'ctrl c' und 'ctrl +'  einfügen</t>
  </si>
  <si>
    <t>TOTAL GERÄTE / ANLAGEN</t>
  </si>
  <si>
    <t>Anlagen unterhalb Aktivierunsgrenze</t>
  </si>
  <si>
    <t>GESAMTPROJEKTKOSTEN (mit PP)</t>
  </si>
  <si>
    <t>abzüglich Praxispartner</t>
  </si>
  <si>
    <t>GESAMTPROJEKTKOSTEN (ohne PP)</t>
  </si>
  <si>
    <t>OVERHEAD (OH)</t>
  </si>
  <si>
    <t>GESAMTPROJEKTKOSTEN INKL. OH</t>
  </si>
  <si>
    <t>PROJEKT-FINANZIERUNG:</t>
  </si>
  <si>
    <t>ERFORDERLICHES MATCHING FUNDS TOTAL</t>
  </si>
  <si>
    <t>MATCHING FUNDS DECKUNG:</t>
  </si>
  <si>
    <t>Overhead</t>
  </si>
  <si>
    <t>Einzubringende Eigenleistungen</t>
  </si>
  <si>
    <t>zusätzliche Linien: Zeile 71 markieren und mit 'ctrl c' und 'ctrl +'  einfügen</t>
  </si>
  <si>
    <t>Auflösung von Reserven (gesichert)</t>
  </si>
  <si>
    <t>zusätzliche Linien: Zeile 78 markieren und mit 'ctrl c' und 'ctrl +'  einfügen</t>
  </si>
  <si>
    <t>Umschichtung aus bestehenden Erträgen (gesichert)</t>
  </si>
  <si>
    <t>zusätzliche Linien: Zeile 85 markieren und mit 'ctrl c' und 'ctrl +'  einfügen</t>
  </si>
  <si>
    <t>Eingeworbene/einzuwerbende Drittmittel (gesichert)</t>
  </si>
  <si>
    <t>TOTAL GESICHERTE EIGENLEISTUNGEN</t>
  </si>
  <si>
    <t>Projekt-Bezeichnung:</t>
  </si>
  <si>
    <t>Antragsteller (Name, HS):</t>
  </si>
  <si>
    <t>beteiligte Hochschulen:</t>
  </si>
  <si>
    <t>Laufzeit in Monaten:</t>
  </si>
  <si>
    <t>Kalkulationsschema UZH</t>
  </si>
  <si>
    <t>Kalkulationsschema ZHAW</t>
  </si>
  <si>
    <t>Kalkulationsschema ZHdK</t>
  </si>
  <si>
    <t>Kalkulationsschema PHZH</t>
  </si>
  <si>
    <t>HS</t>
  </si>
  <si>
    <t>Person</t>
  </si>
  <si>
    <t>Personal-Kategorie</t>
  </si>
  <si>
    <t>Aufgabe</t>
  </si>
  <si>
    <t>Besch-Grad</t>
  </si>
  <si>
    <t>Monate</t>
  </si>
  <si>
    <t>Jahreskosten</t>
  </si>
  <si>
    <t>anteilmässige Projektkosten CHF</t>
  </si>
  <si>
    <t>Zeilen mit Dropdown Menu in der Spalte "Personal-Kategorie"</t>
  </si>
  <si>
    <t>In diesen Zeilen können die Jahreskosten manuell eingegeben werden.</t>
  </si>
  <si>
    <t>Linien einfügen: Zeile 17 (inkl. Dropdown Menu) respektive Zeile 22 (ohne Dropdown Menu) markieren und mit 'ctrl c' und 'ctrl +' eine weitere einfügen</t>
  </si>
  <si>
    <t>TOTAL PERSONALKOSTEN UZH</t>
  </si>
  <si>
    <t>Std-Satz</t>
  </si>
  <si>
    <t>Linien einfügen: Zeile 34 (inkl. Dropdown Menu) respektive Zeile 39 (ohne Dropdown Menu) markieren und mit 'ctrl c' und 'ctrl +' eine weitere einfügen</t>
  </si>
  <si>
    <t>TOTAL PERSONALKOSTEN ZHAW</t>
  </si>
  <si>
    <t>Linien einfügen: Zeile 51 (inkl. Dropdown Menu) respektive Zeile 56 (ohne Dropdown Menu) markieren und mit 'ctrl c' und 'ctrl +' eine weitere einfügen</t>
  </si>
  <si>
    <t>TOTAL PERSONALKOSTEN ZHdK</t>
  </si>
  <si>
    <t>Linien einfügen: Zeile 68 (inkl. Dropdown Menu) respektive Zeile 73 (ohne Dropdown Menu) markieren und mit 'ctrl c' und 'ctrl +' eine weitere einfügen</t>
  </si>
  <si>
    <t>TOTAL PERSONALKOSTEN PHZH</t>
  </si>
  <si>
    <t>TEUERUNG</t>
  </si>
  <si>
    <t>Jahr</t>
  </si>
  <si>
    <t>in &amp;</t>
  </si>
  <si>
    <t>RRB Bezug</t>
  </si>
  <si>
    <t>BSP1</t>
  </si>
  <si>
    <t>BSP 2</t>
  </si>
  <si>
    <t>RRB-2022-1693</t>
  </si>
  <si>
    <t>Berechnete Kosten</t>
  </si>
  <si>
    <t>RRB-2021-1215</t>
  </si>
  <si>
    <t>Teuerungsrate</t>
  </si>
  <si>
    <t>RRB-2020-1099</t>
  </si>
  <si>
    <t>Jahre</t>
  </si>
  <si>
    <t>RRB-2019-0984</t>
  </si>
  <si>
    <t>Teuerung in CHF</t>
  </si>
  <si>
    <t>RRB-2018-0997</t>
  </si>
  <si>
    <t>Differenz</t>
  </si>
  <si>
    <t>RRB-2017-1008</t>
  </si>
  <si>
    <t>Zukünftiger Wert</t>
  </si>
  <si>
    <t>RRB-2016-1032</t>
  </si>
  <si>
    <t>RRB-2015-1001</t>
  </si>
  <si>
    <t>RRB-2014-1135</t>
  </si>
  <si>
    <t>Jahr 1</t>
  </si>
  <si>
    <t>RRB-2013-1215</t>
  </si>
  <si>
    <t>Jahr 2</t>
  </si>
  <si>
    <t>RRB-2012-1111</t>
  </si>
  <si>
    <t>Jahr 3</t>
  </si>
  <si>
    <t>RRB-2011-1317</t>
  </si>
  <si>
    <t>Jahr 4</t>
  </si>
  <si>
    <t>RRB-2010-1641</t>
  </si>
  <si>
    <t>Jahr 5</t>
  </si>
  <si>
    <t>RRB-2009-1988</t>
  </si>
  <si>
    <t>Jahr 6</t>
  </si>
  <si>
    <t>RRB-2008-1885</t>
  </si>
  <si>
    <t>Jahr 7</t>
  </si>
  <si>
    <t>Jahr 8</t>
  </si>
  <si>
    <t>Ø 2009 - 2022</t>
  </si>
  <si>
    <t>14 Jahre</t>
  </si>
  <si>
    <t>Jahr 9</t>
  </si>
  <si>
    <t>Ø 2009 - 2023</t>
  </si>
  <si>
    <t>15 Jahre</t>
  </si>
  <si>
    <t>Jahr 10</t>
  </si>
  <si>
    <t>Jahr 11</t>
  </si>
  <si>
    <t>Jahr 12</t>
  </si>
  <si>
    <t>Jahr 13</t>
  </si>
  <si>
    <t>Jahr 14</t>
  </si>
  <si>
    <t>Jahr 15</t>
  </si>
  <si>
    <t>Jahr 16</t>
  </si>
  <si>
    <t>Jahr 17</t>
  </si>
  <si>
    <t>Jahr 18</t>
  </si>
  <si>
    <t>Jahr 19</t>
  </si>
  <si>
    <t>Jahr 20</t>
  </si>
  <si>
    <t>Offizielle Personal Kostensätze der PHZH für das Jahr 2023</t>
  </si>
  <si>
    <t>Personalkategorien Planung</t>
  </si>
  <si>
    <t xml:space="preserve">Stundensätze für </t>
  </si>
  <si>
    <t>Jahresstunden</t>
  </si>
  <si>
    <t>Kosten pro Jahr</t>
  </si>
  <si>
    <t>Kosten pro Monat</t>
  </si>
  <si>
    <t>Kosten pro Tag</t>
  </si>
  <si>
    <t>Planung/Verrechnung</t>
  </si>
  <si>
    <t>für Planung</t>
  </si>
  <si>
    <t>in CHF</t>
  </si>
  <si>
    <t>bei 100% BG</t>
  </si>
  <si>
    <t>Prof</t>
  </si>
  <si>
    <t>Doz</t>
  </si>
  <si>
    <t>WiMa</t>
  </si>
  <si>
    <t>Wiss. Assistierende</t>
  </si>
  <si>
    <t>ATP</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</si>
  <si>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</si>
  <si>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</si>
  <si>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</si>
  <si>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</si>
  <si>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</si>
  <si>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</si>
  <si>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</si>
  <si>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</si>
  <si>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</si>
  <si>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</si>
  <si>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</si>
  <si>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</si>
  <si>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</si>
  <si>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</si>
  <si>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</si>
  <si>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</si>
  <si>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</si>
  <si>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</si>
  <si>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Pensum</t>
  </si>
  <si>
    <t>Mittelwert</t>
  </si>
  <si>
    <t>inkl. Soz. leistungen</t>
  </si>
  <si>
    <t>Hilfsassistierende ohne Bachelor (100% Pensum; LK10/LS03-11)</t>
  </si>
  <si>
    <t>Hilfsassistierende MIT Bachelor (100% Pensum, LK 13/LS03-11)</t>
  </si>
  <si>
    <t>Doktorierende 1. Jahr (idR 60% Pensum)</t>
  </si>
  <si>
    <t>Doktorierende 2. Jahr (idR 60% Pensum)</t>
  </si>
  <si>
    <t>Doktorierende 3. u. 4. Jahr (idR 60% Pensum)</t>
  </si>
  <si>
    <t>Post-Docs (100% Pensum, LK 18/LS03)</t>
  </si>
  <si>
    <t>Hilfsassistenzen</t>
  </si>
  <si>
    <t>Lohnklasse 10 mit LS 3 - 11</t>
  </si>
  <si>
    <t>Doktoranden</t>
  </si>
  <si>
    <t>Post-Docs</t>
  </si>
  <si>
    <t>Lohnklasse 18/03</t>
  </si>
  <si>
    <t>offizielle Kostensätze der Personalkosten der UZH für 2022</t>
  </si>
  <si>
    <t>inkl. Soz.lstg</t>
  </si>
  <si>
    <t>SOZ.LSTG IN %</t>
  </si>
  <si>
    <t>Assistierende (100% Pensum, LK 17/LS03)</t>
  </si>
  <si>
    <t>offizielle Kostensätze der Personalkosten der UZH für 2024</t>
  </si>
  <si>
    <t>Soz.Lst</t>
  </si>
  <si>
    <t>Doktorierende 1. Jahr (idR 80% Pensum)</t>
  </si>
  <si>
    <t>neu 80% bei gleichem Lohn. Somit werden sie günstiger bei einer 100% Hochrechnung</t>
  </si>
  <si>
    <t>Doktorierende 2. Jahr (idR 80% Pensum)</t>
  </si>
  <si>
    <t>Doktorierende 3. u. 4. Jahr (idR 80% Pensum)</t>
  </si>
  <si>
    <t>Assistierende (mind. 50% Pensum, LK 17/LS03)</t>
  </si>
  <si>
    <t>wissenschaftl. MA Lehre und Forschung (100% Pensum, LK 17/LS03)</t>
  </si>
  <si>
    <t>offizielle Kostensätze der Personalkosten der UZH für 2023</t>
  </si>
  <si>
    <t>offizielle Personalkostensätze der ZHAW für das Jahr 2022</t>
  </si>
  <si>
    <t>Dozierende / Lehrbeauftragte</t>
  </si>
  <si>
    <t>4*42 Selbstausbildungszeit wird noch abgezogen</t>
  </si>
  <si>
    <t>Wiss. Mitarbeitende</t>
  </si>
  <si>
    <t>Angestellte</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</si>
  <si>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</si>
  <si>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</si>
  <si>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</si>
  <si>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</si>
  <si>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</si>
  <si>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</si>
  <si>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</si>
  <si>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</si>
  <si>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</si>
  <si>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</si>
  <si>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t>
  </si>
  <si>
    <t>Wochen Ferien</t>
  </si>
  <si>
    <t>Feiertage</t>
  </si>
  <si>
    <t>Arbeitstage</t>
  </si>
  <si>
    <t>offizielle Personal Kostensätze der ZHdK für das Jahr 2022</t>
  </si>
  <si>
    <t>Ass.</t>
  </si>
  <si>
    <t>ATP A</t>
  </si>
  <si>
    <t>ATP B</t>
  </si>
  <si>
    <t>ATP C</t>
  </si>
  <si>
    <t>ATP D</t>
  </si>
  <si>
    <t>ATP E</t>
  </si>
  <si>
    <t>Offizielle Personal Kostensätze der PHZH für das Jahr 2022</t>
  </si>
  <si>
    <t>Kostensätze ZHAW 2021</t>
  </si>
  <si>
    <t>gültig ab 01.01.2021 (Basis für Budget 2021)</t>
  </si>
  <si>
    <t>pro Stunde; Angaben in CHF</t>
  </si>
  <si>
    <t>unverändert gegenüber 2020</t>
  </si>
  <si>
    <t xml:space="preserve">
Personalkategorie</t>
  </si>
  <si>
    <t xml:space="preserve">Lohnintervall (in KCHF)
</t>
  </si>
  <si>
    <t>C [&lt;130']</t>
  </si>
  <si>
    <t>D [130'-170']</t>
  </si>
  <si>
    <t>E [&gt;170']</t>
  </si>
  <si>
    <r>
      <t>Dozierende / Lehrbeauftragte</t>
    </r>
    <r>
      <rPr>
        <vertAlign val="superscript"/>
        <sz val="12"/>
        <color theme="1"/>
        <rFont val="Arial"/>
        <family val="2"/>
      </rPr>
      <t xml:space="preserve"> 3)</t>
    </r>
  </si>
  <si>
    <r>
      <t>intern</t>
    </r>
    <r>
      <rPr>
        <vertAlign val="superscript"/>
        <sz val="12"/>
        <color theme="1"/>
        <rFont val="Arial"/>
        <family val="2"/>
      </rPr>
      <t xml:space="preserve"> 1)</t>
    </r>
  </si>
  <si>
    <r>
      <t>extern</t>
    </r>
    <r>
      <rPr>
        <i/>
        <vertAlign val="superscript"/>
        <sz val="12"/>
        <color theme="1"/>
        <rFont val="Arial"/>
        <family val="2"/>
      </rPr>
      <t xml:space="preserve"> 2)</t>
    </r>
  </si>
  <si>
    <t>B [&lt;90']</t>
  </si>
  <si>
    <t>C [90'-130']</t>
  </si>
  <si>
    <t>D [&gt;130']</t>
  </si>
  <si>
    <t>A [1 Kostensatz]</t>
  </si>
  <si>
    <t>Praktikanten / Lernende</t>
  </si>
  <si>
    <r>
      <rPr>
        <vertAlign val="superscript"/>
        <sz val="10"/>
        <color theme="1"/>
        <rFont val="Arial"/>
        <family val="2"/>
      </rPr>
      <t xml:space="preserve">1) </t>
    </r>
    <r>
      <rPr>
        <sz val="12"/>
        <color theme="1"/>
        <rFont val="Calibri"/>
        <family val="2"/>
        <scheme val="minor"/>
      </rPr>
      <t>intern = Kostensätze ohne Gemeinkostenzuschlag; für interne Stundenverrechnungen</t>
    </r>
  </si>
  <si>
    <r>
      <rPr>
        <i/>
        <vertAlign val="superscript"/>
        <sz val="10"/>
        <color theme="1"/>
        <rFont val="Arial"/>
        <family val="2"/>
      </rPr>
      <t xml:space="preserve">2) </t>
    </r>
    <r>
      <rPr>
        <i/>
        <sz val="10"/>
        <color theme="1"/>
        <rFont val="Arial"/>
        <family val="2"/>
      </rPr>
      <t>extern = Kostensätze mit Gemeinkostenzuschlag; Richtwerte für externe Stundenverrechnungen und Kalkulationen</t>
    </r>
  </si>
  <si>
    <r>
      <rPr>
        <vertAlign val="superscript"/>
        <sz val="10"/>
        <color theme="1"/>
        <rFont val="Arial"/>
        <family val="2"/>
      </rPr>
      <t xml:space="preserve">3) </t>
    </r>
    <r>
      <rPr>
        <sz val="12"/>
        <color theme="1"/>
        <rFont val="Calibri"/>
        <family val="2"/>
        <scheme val="minor"/>
      </rPr>
      <t>unter Berücksichtigung der Pauschale für Fortbildung &amp; allg. Hochschulaufgaben</t>
    </r>
  </si>
  <si>
    <r>
      <rPr>
        <b/>
        <sz val="10"/>
        <color rgb="FF0070C0"/>
        <rFont val="Arial"/>
        <family val="2"/>
      </rPr>
      <t>blau/fett</t>
    </r>
    <r>
      <rPr>
        <sz val="12"/>
        <color theme="1"/>
        <rFont val="Calibri"/>
        <family val="2"/>
        <scheme val="minor"/>
      </rPr>
      <t xml:space="preserve"> = Richtgrössen für die jeweilige Personalkategorie; Verwendung in der Budgetierung und für (Projekt-)Kalkulationen</t>
    </r>
  </si>
  <si>
    <t>=&gt; Lohnintervall, in dem erfahrungsgemäss die grösste Anzahl von Mitarbeitenden zu finden ist</t>
  </si>
  <si>
    <r>
      <t>GEFORDERTE DIZH GELDER *</t>
    </r>
    <r>
      <rPr>
        <sz val="10"/>
        <color theme="1"/>
        <rFont val="Arial Black"/>
        <family val="2"/>
      </rPr>
      <t>Wert aus B65 in Selectus übernehmen</t>
    </r>
  </si>
  <si>
    <r>
      <t>MATCHING FUNDS TOTAL</t>
    </r>
    <r>
      <rPr>
        <sz val="10"/>
        <color theme="1"/>
        <rFont val="Arial Black"/>
        <family val="2"/>
      </rPr>
      <t xml:space="preserve"> *Wert aus B69 in Selectus übernehmen, sofern C95 = 100%)</t>
    </r>
  </si>
  <si>
    <r>
      <t>GESAMTPROJEKTKOSTEN</t>
    </r>
    <r>
      <rPr>
        <sz val="10"/>
        <color theme="1"/>
        <rFont val="Arial"/>
        <family val="2"/>
      </rPr>
      <t xml:space="preserve"> *Wert aus B64 in Selectus übernehmen</t>
    </r>
  </si>
  <si>
    <t>Die Excel-Kalkulation "DIZH Budget Kalkulation" muss zwingend ausgefüllt werden, damit das Projekt-Budget einheitlich mit den gültigen Voraussetzungen kalkuliert wird.</t>
  </si>
  <si>
    <t>Für jede beteiligte Hochschule gibt es separate Spalten; PHZH: Spalte E, UZH: Spalte H,  ZHAW: Spalte K, ZHdK: Spalte N.</t>
  </si>
  <si>
    <t>Das Blatt wurde gesperrt und ist ohne Passwort geschützt, bei Bedarf kann der Blattschutz aufgehoben werden.</t>
  </si>
  <si>
    <t>Zellen 1K und 2K: automatische Berechnung</t>
  </si>
  <si>
    <t>Lohnklasse 10. Lohnstufen 03. CHF 74'435 für einen Jahreslohn mit 100% Pensum (inkl. 14 % Sozialleistungen).</t>
  </si>
  <si>
    <t>Lohnklasse 10. Lohnstufen 03. CHF 86'205 für einen Jahreslohn mit 100% Pensum (inkl. 14 % Sozialleistungen).</t>
  </si>
  <si>
    <t>--&gt; Das Pensum muss in Spalte E angepasst werden. Meistens: 80%!</t>
  </si>
  <si>
    <t>Post Docs: Lohnklasse 18 mit Lohnstufe 03. Ergibt einen Jahreslohn (inkl. 15 % Sozialleistungen) von CHF 118'139 mit 100% Pensum.</t>
  </si>
  <si>
    <t>Gem. UZH Einreihungsrichtlinien: 80% Pensum. Die Jahreslöhne (inkl. 14.5 % Sozialleistungen) sind folgende:</t>
  </si>
  <si>
    <t>Das heisst, die Hochschulen dürfen im Moment die "In-Kind Leistungen" der Praxispartner im Rahmen des DIZH Finanzreportings nicht inkludieren.</t>
  </si>
  <si>
    <t>Beschaffungen von Geräten, Anlagen und Infrastrukturen, welche für das Projekt unabdingbar sind und einen Nutzen von mindestens einem Jahr aufweisen.</t>
  </si>
  <si>
    <t>Anschaffungen, welche diese Schwellenwerte übersteigen, müssen Hochschul-intern beschafft werden und können nicht mit DIZH Geldern finanziert werden.</t>
  </si>
  <si>
    <r>
      <rPr>
        <sz val="12"/>
        <color theme="1"/>
        <rFont val="Helvetica"/>
        <family val="2"/>
      </rPr>
      <t xml:space="preserve">Beantragte DIZH Gelder müssen mit mindestens 50% Eigenleistungs-Anteil gedeckt sein. Davon sind 20% fix Overhead --&gt; 30% sind selber einzubringen. </t>
    </r>
    <r>
      <rPr>
        <sz val="12"/>
        <color rgb="FF000000"/>
        <rFont val="Helvetica"/>
        <family val="2"/>
      </rPr>
      <t>(siehe Auszug aus Konzept).</t>
    </r>
  </si>
  <si>
    <t>b) in-kind-Leistungen (eine bereits laufende Anstellung, die möglicherweise auf das Projeke umgebucht werden kann): </t>
  </si>
  <si>
    <t>Arbeitsleistung des Lehrstuhlinhabers/Professors (sofern es keine Drittmittelprofessur ist oder weiterverrechnet wird);</t>
  </si>
  <si>
    <t>Soll nur ein (teilweiser) Personaleinsatz von Drittmittel finanzierten Personen und nicht das gesamte Drittmittel berücksichtigt werden, gibt es folgende Möglichkeiten:</t>
  </si>
  <si>
    <t>Personaleinsatz von (Stiftungs-/Drittmittel-) Professuren; der Geldgeber muss der Umwidmung zugestimmt haben, sofern nicht bereits in der Stiftungsvereinbarung etc geregelt:</t>
  </si>
  <si>
    <t>Alle anderen Personalkategorien können manuell in den dafür vorgesehenen Zeilen eingegeben werden.</t>
  </si>
  <si>
    <t>Doktorierende 1. Jahr  -&gt; CHF 71'355  / Bei 80% Pensum: CHF 57'083</t>
  </si>
  <si>
    <t>Doktorierende 2. Jahr -&gt; CHF 73'630/ Bei 80% Pensum: CHF 58'904</t>
  </si>
  <si>
    <t>Doktorierende 3. u. 4. Jahr -&gt; CHF 75'905  / Bei 80% Pensum: CHF 60'724</t>
  </si>
  <si>
    <t>Beschäftigungs-Grad</t>
  </si>
  <si>
    <t>Fehlende/nicht gesicherte Eigenleistungen</t>
  </si>
  <si>
    <t xml:space="preserve">Anzahl Stunden für gesamte Projektlaufzeit </t>
  </si>
  <si>
    <t>Professor:innen II (LK 23)</t>
  </si>
  <si>
    <t>Professor:innen I (LK 22)</t>
  </si>
  <si>
    <t>Lehr- und Forschungspersonal III (LK 23-24)</t>
  </si>
  <si>
    <t>Lehr- und Forschungspersonal II (LK 20-22)</t>
  </si>
  <si>
    <t>Lehr- und Forschungspersonal I (LK 17-19)</t>
  </si>
  <si>
    <t>Ass. (Lk 15-17)</t>
  </si>
  <si>
    <t>ATP A (LK 21-25)</t>
  </si>
  <si>
    <t>ATP B (LK 16 -20</t>
  </si>
  <si>
    <t>ATP C (LK 10-15)</t>
  </si>
  <si>
    <t>ATP D (LK 1-9)</t>
  </si>
  <si>
    <t>Praktikant:innen und Lernende (LK 12/99)</t>
  </si>
  <si>
    <t>offizielle Personal Kostensätze der ZHdK für das Jahr 2024</t>
  </si>
  <si>
    <t>3) Research Assistant: Lohnklasse 17 mit Lohnstufe 03: Jahreslohn (inkl. 15% Sozialleistungen): CHF 109'904 mit 100% Pensum.</t>
  </si>
  <si>
    <t>Professor:innen III (LK 24-26)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</si>
</sst>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 #,##0.00_ ;_ * \-#,##0.00_ ;_ * &quot;-&quot;??_ ;_ @_ "/>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 numFmtId="171" formatCode="#,##0.00_ ;\-#,##0.00\ "/>
  </numFmts>
  <fonts count="79">
    <font>
      <sz val="12"/>
      <color theme="1"/>
      <name val="Calibri"/>
      <family val="2"/>
      <scheme val="minor"/>
    </font>
    <font>
      <sz val="10"/>
      <color theme="1"/>
      <name val="Arial"/>
      <family val="2"/>
    </font>
    <font>
      <sz val="12"/>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10"/>
      <color theme="1"/>
      <name val="Arial"/>
      <family val="2"/>
    </font>
    <font>
      <i/>
      <sz val="9"/>
      <name val="Arial"/>
      <family val="2"/>
    </font>
    <font>
      <sz val="10"/>
      <name val="Arial"/>
      <family val="2"/>
    </font>
    <font>
      <b/>
      <sz val="9"/>
      <name val="Arial"/>
      <family val="2"/>
    </font>
    <font>
      <b/>
      <sz val="9"/>
      <color theme="1"/>
      <name val="Arial"/>
      <family val="2"/>
    </font>
    <font>
      <sz val="12"/>
      <color theme="1"/>
      <name val="Arial"/>
      <family val="2"/>
    </font>
    <font>
      <vertAlign val="superscript"/>
      <sz val="12"/>
      <color theme="1"/>
      <name val="Arial"/>
      <family val="2"/>
    </font>
    <font>
      <b/>
      <sz val="12"/>
      <color rgb="FF0070C0"/>
      <name val="Arial"/>
      <family val="2"/>
    </font>
    <font>
      <i/>
      <sz val="12"/>
      <color theme="1"/>
      <name val="Arial"/>
      <family val="2"/>
    </font>
    <font>
      <i/>
      <vertAlign val="superscript"/>
      <sz val="12"/>
      <color theme="1"/>
      <name val="Arial"/>
      <family val="2"/>
    </font>
    <font>
      <b/>
      <i/>
      <sz val="12"/>
      <color rgb="FF0070C0"/>
      <name val="Arial"/>
      <family val="2"/>
    </font>
    <font>
      <vertAlign val="superscript"/>
      <sz val="10"/>
      <color theme="1"/>
      <name val="Arial"/>
      <family val="2"/>
    </font>
    <font>
      <i/>
      <vertAlign val="superscript"/>
      <sz val="10"/>
      <color theme="1"/>
      <name val="Arial"/>
      <family val="2"/>
    </font>
    <font>
      <b/>
      <sz val="10"/>
      <color rgb="FF0070C0"/>
      <name val="Arial"/>
      <family val="2"/>
    </font>
    <font>
      <sz val="10"/>
      <color theme="1"/>
      <name val="Calibri"/>
      <family val="2"/>
      <scheme val="minor"/>
    </font>
    <font>
      <b/>
      <sz val="10"/>
      <color theme="1"/>
      <name val="HelveticaNeueLT Com 55 Roman"/>
    </font>
    <font>
      <sz val="12"/>
      <color theme="1"/>
      <name val="Helvetica"/>
      <family val="2"/>
    </font>
    <font>
      <b/>
      <sz val="12"/>
      <color theme="1"/>
      <name val="Helvetica"/>
      <family val="2"/>
    </font>
    <font>
      <u/>
      <sz val="12"/>
      <color theme="10"/>
      <name val="Helvetica"/>
      <family val="2"/>
    </font>
    <font>
      <i/>
      <sz val="12"/>
      <color theme="1"/>
      <name val="Helvetica"/>
      <family val="2"/>
    </font>
    <font>
      <sz val="12"/>
      <name val="Helvetica"/>
      <family val="2"/>
    </font>
    <font>
      <b/>
      <sz val="12"/>
      <color rgb="FF000000"/>
      <name val="Helvetica"/>
      <family val="2"/>
    </font>
    <font>
      <sz val="12"/>
      <color rgb="FF000000"/>
      <name val="Helvetica"/>
      <family val="2"/>
    </font>
    <font>
      <i/>
      <sz val="12"/>
      <color rgb="FF000000"/>
      <name val="Helvetica"/>
      <family val="2"/>
    </font>
    <font>
      <b/>
      <i/>
      <sz val="12"/>
      <color theme="1"/>
      <name val="Helvetica"/>
      <family val="2"/>
    </font>
    <font>
      <sz val="10"/>
      <color theme="1"/>
      <name val="Helvetica"/>
      <family val="2"/>
    </font>
    <font>
      <sz val="8"/>
      <color theme="1"/>
      <name val="Helvetica"/>
      <family val="2"/>
    </font>
    <font>
      <b/>
      <sz val="8"/>
      <color theme="1"/>
      <name val="Helvetica"/>
      <family val="2"/>
    </font>
    <font>
      <b/>
      <sz val="10"/>
      <color theme="1"/>
      <name val="Helvetica"/>
      <family val="2"/>
    </font>
    <font>
      <b/>
      <i/>
      <sz val="10"/>
      <color rgb="FF000000"/>
      <name val="+mn-lt"/>
      <charset val="1"/>
    </font>
    <font>
      <b/>
      <i/>
      <sz val="12"/>
      <color rgb="FF000000"/>
      <name val="Helvetica"/>
      <family val="2"/>
    </font>
    <font>
      <b/>
      <sz val="10"/>
      <name val="HelveticaNeueLT Com 55 Roman"/>
      <family val="2"/>
    </font>
    <font>
      <sz val="10"/>
      <color rgb="FF000000"/>
      <name val="Calibri"/>
      <family val="2"/>
      <scheme val="minor"/>
    </font>
    <font>
      <sz val="10"/>
      <color theme="1"/>
      <name val="Tahoma"/>
      <family val="2"/>
    </font>
    <font>
      <b/>
      <sz val="12"/>
      <name val="Helvetica"/>
      <family val="2"/>
    </font>
    <font>
      <b/>
      <sz val="12"/>
      <color theme="1"/>
      <name val="Arial Black"/>
      <family val="2"/>
    </font>
    <font>
      <b/>
      <i/>
      <sz val="10"/>
      <color theme="1"/>
      <name val="Arial"/>
      <family val="2"/>
    </font>
    <font>
      <b/>
      <i/>
      <sz val="12"/>
      <color theme="1"/>
      <name val="Arial"/>
      <family val="2"/>
    </font>
    <font>
      <sz val="8"/>
      <color theme="1"/>
      <name val="Arial"/>
      <family val="2"/>
    </font>
    <font>
      <b/>
      <sz val="12"/>
      <color theme="1"/>
      <name val="Arial"/>
      <family val="2"/>
    </font>
    <font>
      <b/>
      <sz val="8"/>
      <color theme="1"/>
      <name val="Arial"/>
      <family val="2"/>
    </font>
    <font>
      <b/>
      <sz val="10"/>
      <color theme="1"/>
      <name val="Arial"/>
      <family val="2"/>
    </font>
    <font>
      <sz val="10"/>
      <color rgb="FF000000"/>
      <name val="Arial"/>
      <family val="2"/>
    </font>
    <font>
      <sz val="12"/>
      <color theme="1"/>
      <name val="Arial Black"/>
      <family val="2"/>
    </font>
    <font>
      <sz val="10"/>
      <color theme="1"/>
      <name val="Arial Black"/>
      <family val="2"/>
    </font>
    <font>
      <b/>
      <sz val="8"/>
      <color theme="1"/>
      <name val="Arial Black"/>
      <family val="2"/>
    </font>
    <font>
      <b/>
      <sz val="13"/>
      <color theme="1"/>
      <name val="Arial Black"/>
      <family val="2"/>
    </font>
    <font>
      <sz val="13"/>
      <color theme="1"/>
      <name val="Arial Black"/>
      <family val="2"/>
    </font>
    <font>
      <b/>
      <sz val="10"/>
      <color theme="1"/>
      <name val="Arial Black"/>
      <family val="2"/>
    </font>
    <font>
      <sz val="12"/>
      <color rgb="FF333333"/>
      <name val="Arial"/>
      <family val="2"/>
    </font>
    <font>
      <b/>
      <sz val="12"/>
      <color rgb="FF333333"/>
      <name val="Arial"/>
      <family val="2"/>
    </font>
    <font>
      <sz val="8"/>
      <name val="Calibri"/>
      <family val="2"/>
      <scheme val="minor"/>
    </font>
    <font>
      <sz val="16"/>
      <color theme="1"/>
      <name val="Arial Black"/>
      <family val="2"/>
    </font>
    <font>
      <b/>
      <sz val="12"/>
      <color theme="1"/>
      <name val="Calibri"/>
      <family val="2"/>
      <scheme val="minor"/>
    </font>
    <font>
      <b/>
      <sz val="12"/>
      <color rgb="FF333333"/>
      <name val="Arial Black"/>
      <family val="2"/>
    </font>
    <font>
      <sz val="12"/>
      <name val="Arial"/>
      <family val="2"/>
    </font>
    <font>
      <b/>
      <sz val="10"/>
      <name val="Arial"/>
      <family val="2"/>
    </font>
    <font>
      <b/>
      <sz val="10"/>
      <name val="HelveticaNeueLT Com 55 Roman"/>
    </font>
    <font>
      <b/>
      <i/>
      <sz val="10"/>
      <name val="Arial"/>
      <family val="2"/>
    </font>
    <font>
      <b/>
      <sz val="10"/>
      <name val="Arial Black"/>
      <family val="2"/>
    </font>
  </fonts>
  <fills count="18">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lightDown">
        <bgColor theme="0" tint="-4.9989318521683403E-2"/>
      </patternFill>
    </fill>
    <fill>
      <patternFill patternType="solid">
        <fgColor rgb="FFFFFF0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bgColor indexed="64"/>
      </patternFill>
    </fill>
    <fill>
      <patternFill patternType="solid">
        <fgColor theme="3" tint="0.79998168889431442"/>
        <bgColor rgb="FF000000"/>
      </patternFill>
    </fill>
    <fill>
      <patternFill patternType="solid">
        <fgColor theme="0" tint="-0.14999847407452621"/>
        <bgColor indexed="64"/>
      </patternFill>
    </fill>
  </fills>
  <borders count="73">
    <border>
      <left/>
      <right/>
      <top/>
      <bottom/>
      <diagonal/>
    </border>
    <border>
      <left/>
      <right/>
      <top/>
      <bottom style="dashed">
        <color auto="1"/>
      </bottom>
      <diagonal/>
    </border>
    <border>
      <left style="thin">
        <color auto="1"/>
      </left>
      <right/>
      <top/>
      <bottom/>
      <diagonal/>
    </border>
    <border>
      <left/>
      <right/>
      <top style="dashed">
        <color auto="1"/>
      </top>
      <bottom style="dashed">
        <color auto="1"/>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style="thin">
        <color auto="1"/>
      </left>
      <right style="thin">
        <color auto="1"/>
      </right>
      <top style="medium">
        <color auto="1"/>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auto="1"/>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style="medium">
        <color auto="1"/>
      </left>
      <right style="medium">
        <color auto="1"/>
      </right>
      <top style="thin">
        <color indexed="64"/>
      </top>
      <bottom style="medium">
        <color auto="1"/>
      </bottom>
      <diagonal/>
    </border>
    <border>
      <left style="medium">
        <color rgb="FFCCCCCC"/>
      </left>
      <right style="medium">
        <color rgb="FFCCCCCC"/>
      </right>
      <top/>
      <bottom style="medium">
        <color rgb="FFCCCCCC"/>
      </bottom>
      <diagonal/>
    </border>
    <border>
      <left style="thin">
        <color auto="1"/>
      </left>
      <right/>
      <top style="dashed">
        <color auto="1"/>
      </top>
      <bottom style="thin">
        <color auto="1"/>
      </bottom>
      <diagonal/>
    </border>
    <border>
      <left style="dashed">
        <color auto="1"/>
      </left>
      <right style="dashed">
        <color auto="1"/>
      </right>
      <top style="dashed">
        <color auto="1"/>
      </top>
      <bottom style="dashed">
        <color auto="1"/>
      </bottom>
      <diagonal/>
    </border>
    <border>
      <left/>
      <right style="dashed">
        <color auto="1"/>
      </right>
      <top/>
      <bottom/>
      <diagonal/>
    </border>
    <border>
      <left/>
      <right style="dashed">
        <color auto="1"/>
      </right>
      <top style="dashed">
        <color auto="1"/>
      </top>
      <bottom style="dashed">
        <color auto="1"/>
      </bottom>
      <diagonal/>
    </border>
    <border>
      <left/>
      <right style="dashed">
        <color auto="1"/>
      </right>
      <top/>
      <bottom style="dashed">
        <color auto="1"/>
      </bottom>
      <diagonal/>
    </border>
    <border>
      <left style="dashed">
        <color auto="1"/>
      </left>
      <right style="dashed">
        <color auto="1"/>
      </right>
      <top/>
      <bottom/>
      <diagonal/>
    </border>
    <border>
      <left style="dashed">
        <color auto="1"/>
      </left>
      <right style="dashed">
        <color auto="1"/>
      </right>
      <top/>
      <bottom style="dashed">
        <color auto="1"/>
      </bottom>
      <diagonal/>
    </border>
    <border>
      <left/>
      <right/>
      <top style="thin">
        <color indexed="64"/>
      </top>
      <bottom style="hair">
        <color indexed="64"/>
      </bottom>
      <diagonal/>
    </border>
    <border>
      <left/>
      <right/>
      <top style="hair">
        <color indexed="64"/>
      </top>
      <bottom style="hair">
        <color indexed="64"/>
      </bottom>
      <diagonal/>
    </border>
    <border>
      <left style="thin">
        <color auto="1"/>
      </left>
      <right style="thin">
        <color auto="1"/>
      </right>
      <top style="thin">
        <color auto="1"/>
      </top>
      <bottom/>
      <diagonal/>
    </border>
    <border>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
      <left style="thin">
        <color auto="1"/>
      </left>
      <right style="thin">
        <color auto="1"/>
      </right>
      <top/>
      <bottom/>
      <diagonal/>
    </border>
    <border>
      <left style="dashed">
        <color auto="1"/>
      </left>
      <right style="thin">
        <color auto="1"/>
      </right>
      <top/>
      <bottom style="dashed">
        <color auto="1"/>
      </bottom>
      <diagonal/>
    </border>
    <border>
      <left style="thin">
        <color auto="1"/>
      </left>
      <right style="thin">
        <color auto="1"/>
      </right>
      <top/>
      <bottom style="dashed">
        <color auto="1"/>
      </bottom>
      <diagonal/>
    </border>
    <border>
      <left style="dashed">
        <color auto="1"/>
      </left>
      <right style="thin">
        <color auto="1"/>
      </right>
      <top/>
      <bottom/>
      <diagonal/>
    </border>
    <border>
      <left style="dashed">
        <color auto="1"/>
      </left>
      <right style="thin">
        <color auto="1"/>
      </right>
      <top style="dashed">
        <color auto="1"/>
      </top>
      <bottom style="dashed">
        <color auto="1"/>
      </bottom>
      <diagonal/>
    </border>
    <border>
      <left style="thin">
        <color auto="1"/>
      </left>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auto="1"/>
      </left>
      <right style="thin">
        <color auto="1"/>
      </right>
      <top style="dashed">
        <color auto="1"/>
      </top>
      <bottom style="thin">
        <color auto="1"/>
      </bottom>
      <diagonal/>
    </border>
    <border>
      <left style="thin">
        <color auto="1"/>
      </left>
      <right/>
      <top/>
      <bottom style="dashed">
        <color auto="1"/>
      </bottom>
      <diagonal/>
    </border>
    <border>
      <left/>
      <right style="thin">
        <color auto="1"/>
      </right>
      <top/>
      <bottom style="dashed">
        <color auto="1"/>
      </bottom>
      <diagonal/>
    </border>
    <border>
      <left style="dashed">
        <color auto="1"/>
      </left>
      <right style="dashed">
        <color auto="1"/>
      </right>
      <top style="dashed">
        <color auto="1"/>
      </top>
      <bottom/>
      <diagonal/>
    </border>
    <border>
      <left style="thin">
        <color auto="1"/>
      </left>
      <right/>
      <top style="dashed">
        <color auto="1"/>
      </top>
      <bottom/>
      <diagonal/>
    </border>
    <border>
      <left/>
      <right/>
      <top style="dashed">
        <color indexed="64"/>
      </top>
      <bottom/>
      <diagonal/>
    </border>
    <border>
      <left/>
      <right style="thin">
        <color auto="1"/>
      </right>
      <top style="dashed">
        <color auto="1"/>
      </top>
      <bottom style="dashed">
        <color auto="1"/>
      </bottom>
      <diagonal/>
    </border>
    <border>
      <left style="thick">
        <color theme="0"/>
      </left>
      <right/>
      <top style="dashed">
        <color auto="1"/>
      </top>
      <bottom style="dashed">
        <color auto="1"/>
      </bottom>
      <diagonal/>
    </border>
    <border>
      <left/>
      <right style="thick">
        <color theme="0"/>
      </right>
      <top style="dashed">
        <color auto="1"/>
      </top>
      <bottom style="dashed">
        <color auto="1"/>
      </bottom>
      <diagonal/>
    </border>
  </borders>
  <cellStyleXfs count="12">
    <xf numFmtId="0" fontId="0" fillId="0" borderId="0"/>
    <xf numFmtId="43" fontId="2" fillId="0" borderId="0" applyFont="0" applyFill="0" applyBorder="0" applyAlignment="0" applyProtection="0"/>
    <xf numFmtId="9" fontId="2" fillId="0" borderId="0" applyFont="0" applyFill="0" applyBorder="0" applyAlignment="0" applyProtection="0"/>
    <xf numFmtId="0" fontId="7" fillId="0" borderId="0"/>
    <xf numFmtId="0" fontId="8" fillId="0" borderId="0"/>
    <xf numFmtId="166" fontId="8" fillId="0" borderId="0" applyFont="0" applyFill="0" applyBorder="0" applyAlignment="0" applyProtection="0"/>
    <xf numFmtId="9" fontId="8" fillId="0" borderId="0" applyFont="0" applyFill="0" applyBorder="0" applyAlignment="0" applyProtection="0"/>
    <xf numFmtId="166" fontId="8" fillId="0" borderId="0" applyFont="0" applyFill="0" applyBorder="0" applyAlignment="0" applyProtection="0"/>
    <xf numFmtId="0" fontId="16" fillId="0" borderId="0" applyNumberFormat="0" applyFill="0" applyBorder="0" applyAlignment="0" applyProtection="0"/>
    <xf numFmtId="0" fontId="17" fillId="0" borderId="0"/>
    <xf numFmtId="164" fontId="17" fillId="0" borderId="0" applyFont="0" applyFill="0" applyBorder="0" applyAlignment="0" applyProtection="0"/>
    <xf numFmtId="0" fontId="52" fillId="0" borderId="0"/>
  </cellStyleXfs>
  <cellXfs count="370">
    <xf numFmtId="0" fontId="0" fillId="0" borderId="0" xfId="0"/>
    <xf numFmtId="0" fontId="8" fillId="0" borderId="0" xfId="4"/>
    <xf numFmtId="0" fontId="8" fillId="0" borderId="9" xfId="4" applyBorder="1"/>
    <xf numFmtId="0" fontId="8" fillId="0" borderId="8" xfId="4" applyBorder="1"/>
    <xf numFmtId="0" fontId="9" fillId="0" borderId="0" xfId="4" applyFont="1"/>
    <xf numFmtId="0" fontId="11" fillId="0" borderId="9" xfId="4" applyFont="1" applyBorder="1"/>
    <xf numFmtId="0" fontId="11" fillId="0" borderId="9" xfId="4" applyFont="1" applyBorder="1" applyAlignment="1">
      <alignment horizontal="left"/>
    </xf>
    <xf numFmtId="0" fontId="11" fillId="0" borderId="0" xfId="4" applyFont="1"/>
    <xf numFmtId="0" fontId="11" fillId="0" borderId="0" xfId="4" applyFont="1" applyAlignment="1">
      <alignment horizontal="left"/>
    </xf>
    <xf numFmtId="0" fontId="11" fillId="0" borderId="5" xfId="4" applyFont="1" applyBorder="1"/>
    <xf numFmtId="0" fontId="10" fillId="0" borderId="5" xfId="4" applyFont="1" applyBorder="1" applyAlignment="1">
      <alignment horizontal="left"/>
    </xf>
    <xf numFmtId="0" fontId="10" fillId="0" borderId="0" xfId="4" applyFont="1"/>
    <xf numFmtId="0" fontId="10" fillId="0" borderId="0" xfId="4" applyFont="1" applyAlignment="1">
      <alignment horizontal="right" indent="5"/>
    </xf>
    <xf numFmtId="0" fontId="10" fillId="0" borderId="0" xfId="4" applyFont="1" applyAlignment="1">
      <alignment horizontal="center"/>
    </xf>
    <xf numFmtId="3" fontId="10" fillId="0" borderId="0" xfId="4" applyNumberFormat="1" applyFont="1" applyAlignment="1">
      <alignment horizontal="right" indent="4"/>
    </xf>
    <xf numFmtId="3" fontId="10" fillId="0" borderId="0" xfId="4" applyNumberFormat="1" applyFont="1" applyAlignment="1">
      <alignment horizontal="right" indent="3"/>
    </xf>
    <xf numFmtId="0" fontId="8" fillId="0" borderId="0" xfId="4" applyAlignment="1">
      <alignment horizontal="right" indent="3"/>
    </xf>
    <xf numFmtId="0" fontId="10" fillId="0" borderId="5" xfId="4" applyFont="1" applyBorder="1"/>
    <xf numFmtId="0" fontId="10" fillId="0" borderId="5" xfId="4" applyFont="1" applyBorder="1" applyAlignment="1">
      <alignment horizontal="right" indent="5"/>
    </xf>
    <xf numFmtId="0" fontId="10" fillId="0" borderId="5" xfId="4" applyFont="1" applyBorder="1" applyAlignment="1">
      <alignment horizontal="center"/>
    </xf>
    <xf numFmtId="3" fontId="10" fillId="0" borderId="5" xfId="4" applyNumberFormat="1" applyFont="1" applyBorder="1" applyAlignment="1">
      <alignment horizontal="right" indent="4"/>
    </xf>
    <xf numFmtId="3" fontId="10" fillId="0" borderId="5" xfId="4" applyNumberFormat="1" applyFont="1" applyBorder="1" applyAlignment="1">
      <alignment horizontal="right" indent="3"/>
    </xf>
    <xf numFmtId="0" fontId="8" fillId="0" borderId="5" xfId="4" applyBorder="1" applyAlignment="1">
      <alignment horizontal="right" indent="3"/>
    </xf>
    <xf numFmtId="0" fontId="12" fillId="0" borderId="10" xfId="4" applyFont="1" applyBorder="1"/>
    <xf numFmtId="0" fontId="12" fillId="0" borderId="9" xfId="4" applyFont="1" applyBorder="1"/>
    <xf numFmtId="0" fontId="12" fillId="0" borderId="9" xfId="4" applyFont="1" applyBorder="1" applyAlignment="1">
      <alignment horizontal="left"/>
    </xf>
    <xf numFmtId="0" fontId="8" fillId="0" borderId="11" xfId="4" applyBorder="1"/>
    <xf numFmtId="0" fontId="12" fillId="0" borderId="2" xfId="4" quotePrefix="1" applyFont="1" applyBorder="1"/>
    <xf numFmtId="0" fontId="12" fillId="0" borderId="0" xfId="4" quotePrefix="1" applyFont="1"/>
    <xf numFmtId="0" fontId="12" fillId="0" borderId="0" xfId="4" applyFont="1" applyAlignment="1">
      <alignment horizontal="left"/>
    </xf>
    <xf numFmtId="0" fontId="8" fillId="0" borderId="12" xfId="4" applyBorder="1"/>
    <xf numFmtId="0" fontId="12" fillId="0" borderId="13" xfId="4" quotePrefix="1" applyFont="1" applyBorder="1"/>
    <xf numFmtId="0" fontId="12" fillId="0" borderId="5" xfId="4" quotePrefix="1" applyFont="1" applyBorder="1"/>
    <xf numFmtId="0" fontId="12" fillId="0" borderId="5" xfId="4" applyFont="1" applyBorder="1" applyAlignment="1">
      <alignment horizontal="left"/>
    </xf>
    <xf numFmtId="0" fontId="8" fillId="0" borderId="5" xfId="4" applyBorder="1"/>
    <xf numFmtId="0" fontId="8" fillId="0" borderId="4" xfId="4" applyBorder="1"/>
    <xf numFmtId="0" fontId="12" fillId="0" borderId="0" xfId="4" applyFont="1"/>
    <xf numFmtId="0" fontId="12" fillId="0" borderId="14" xfId="4" applyFont="1" applyBorder="1"/>
    <xf numFmtId="0" fontId="12" fillId="0" borderId="8" xfId="4" applyFont="1" applyBorder="1"/>
    <xf numFmtId="0" fontId="12" fillId="0" borderId="8" xfId="4" applyFont="1" applyBorder="1" applyAlignment="1">
      <alignment horizontal="left"/>
    </xf>
    <xf numFmtId="0" fontId="8" fillId="0" borderId="6" xfId="4" applyBorder="1"/>
    <xf numFmtId="0" fontId="18" fillId="0" borderId="0" xfId="9" applyFont="1" applyAlignment="1">
      <alignment vertical="center"/>
    </xf>
    <xf numFmtId="0" fontId="17" fillId="0" borderId="0" xfId="9" applyAlignment="1">
      <alignment vertical="center"/>
    </xf>
    <xf numFmtId="0" fontId="17" fillId="0" borderId="0" xfId="9" applyAlignment="1">
      <alignment horizontal="right" vertical="center"/>
    </xf>
    <xf numFmtId="0" fontId="19" fillId="0" borderId="0" xfId="9" applyFont="1" applyAlignment="1">
      <alignment vertical="center"/>
    </xf>
    <xf numFmtId="168" fontId="0" fillId="0" borderId="0" xfId="10" applyNumberFormat="1" applyFont="1" applyAlignment="1">
      <alignment vertical="center"/>
    </xf>
    <xf numFmtId="168" fontId="0" fillId="0" borderId="0" xfId="10" applyNumberFormat="1" applyFont="1" applyAlignment="1">
      <alignment horizontal="right" vertical="center"/>
    </xf>
    <xf numFmtId="0" fontId="17" fillId="0" borderId="0" xfId="9"/>
    <xf numFmtId="168" fontId="0" fillId="0" borderId="0" xfId="10" applyNumberFormat="1" applyFont="1"/>
    <xf numFmtId="0" fontId="17" fillId="0" borderId="0" xfId="9" quotePrefix="1"/>
    <xf numFmtId="168" fontId="21" fillId="0" borderId="0" xfId="10" applyNumberFormat="1" applyFont="1"/>
    <xf numFmtId="0" fontId="21" fillId="0" borderId="0" xfId="9" applyFont="1"/>
    <xf numFmtId="0" fontId="22" fillId="8" borderId="17" xfId="9" applyFont="1" applyFill="1" applyBorder="1" applyAlignment="1">
      <alignment vertical="center" wrapText="1"/>
    </xf>
    <xf numFmtId="0" fontId="23" fillId="8" borderId="18" xfId="9" applyFont="1" applyFill="1" applyBorder="1" applyAlignment="1">
      <alignment horizontal="left" vertical="center" wrapText="1"/>
    </xf>
    <xf numFmtId="168" fontId="22" fillId="8" borderId="19" xfId="10" applyNumberFormat="1" applyFont="1" applyFill="1" applyBorder="1" applyAlignment="1">
      <alignment horizontal="right" vertical="center" wrapText="1"/>
    </xf>
    <xf numFmtId="168" fontId="22" fillId="8" borderId="20" xfId="10" applyNumberFormat="1" applyFont="1" applyFill="1" applyBorder="1" applyAlignment="1">
      <alignment horizontal="right" vertical="center" wrapText="1"/>
    </xf>
    <xf numFmtId="168" fontId="22" fillId="8" borderId="21" xfId="10" applyNumberFormat="1" applyFont="1" applyFill="1" applyBorder="1" applyAlignment="1">
      <alignment horizontal="right" vertical="center" wrapText="1"/>
    </xf>
    <xf numFmtId="0" fontId="22" fillId="0" borderId="0" xfId="9" applyFont="1"/>
    <xf numFmtId="0" fontId="24" fillId="0" borderId="13" xfId="9" applyFont="1" applyBorder="1" applyAlignment="1">
      <alignment vertical="center"/>
    </xf>
    <xf numFmtId="168" fontId="24" fillId="0" borderId="23" xfId="10" applyNumberFormat="1" applyFont="1" applyBorder="1" applyAlignment="1">
      <alignment vertical="center"/>
    </xf>
    <xf numFmtId="168" fontId="26" fillId="9" borderId="24" xfId="10" applyNumberFormat="1" applyFont="1" applyFill="1" applyBorder="1" applyAlignment="1">
      <alignment vertical="center"/>
    </xf>
    <xf numFmtId="168" fontId="24" fillId="0" borderId="25" xfId="10" applyNumberFormat="1" applyFont="1" applyBorder="1" applyAlignment="1">
      <alignment vertical="center"/>
    </xf>
    <xf numFmtId="0" fontId="24" fillId="0" borderId="0" xfId="9" applyFont="1" applyAlignment="1">
      <alignment vertical="center"/>
    </xf>
    <xf numFmtId="0" fontId="27" fillId="0" borderId="27" xfId="9" applyFont="1" applyBorder="1" applyAlignment="1">
      <alignment vertical="center"/>
    </xf>
    <xf numFmtId="168" fontId="27" fillId="0" borderId="28" xfId="10" applyNumberFormat="1" applyFont="1" applyBorder="1" applyAlignment="1">
      <alignment vertical="center"/>
    </xf>
    <xf numFmtId="168" fontId="29" fillId="9" borderId="29" xfId="10" applyNumberFormat="1" applyFont="1" applyFill="1" applyBorder="1" applyAlignment="1">
      <alignment vertical="center"/>
    </xf>
    <xf numFmtId="168" fontId="27" fillId="0" borderId="30" xfId="10" applyNumberFormat="1" applyFont="1" applyBorder="1" applyAlignment="1">
      <alignment vertical="center"/>
    </xf>
    <xf numFmtId="168" fontId="24" fillId="0" borderId="23" xfId="10" applyNumberFormat="1" applyFont="1" applyFill="1" applyBorder="1" applyAlignment="1">
      <alignment vertical="center"/>
    </xf>
    <xf numFmtId="168" fontId="24" fillId="0" borderId="25" xfId="10" applyNumberFormat="1" applyFont="1" applyFill="1" applyBorder="1" applyAlignment="1">
      <alignment vertical="center"/>
    </xf>
    <xf numFmtId="168" fontId="27" fillId="0" borderId="28" xfId="10" applyNumberFormat="1" applyFont="1" applyFill="1" applyBorder="1" applyAlignment="1">
      <alignment vertical="center"/>
    </xf>
    <xf numFmtId="168" fontId="27" fillId="0" borderId="30" xfId="10" applyNumberFormat="1" applyFont="1" applyFill="1" applyBorder="1" applyAlignment="1">
      <alignment vertical="center"/>
    </xf>
    <xf numFmtId="168" fontId="26" fillId="9" borderId="32" xfId="10" applyNumberFormat="1" applyFont="1" applyFill="1" applyBorder="1" applyAlignment="1">
      <alignment vertical="center"/>
    </xf>
    <xf numFmtId="168" fontId="24" fillId="0" borderId="33" xfId="10" applyNumberFormat="1" applyFont="1" applyBorder="1" applyAlignment="1">
      <alignment vertical="center"/>
    </xf>
    <xf numFmtId="168" fontId="24" fillId="10" borderId="34" xfId="10" applyNumberFormat="1" applyFont="1" applyFill="1" applyBorder="1" applyAlignment="1">
      <alignment vertical="center"/>
    </xf>
    <xf numFmtId="168" fontId="29" fillId="9" borderId="35" xfId="10" applyNumberFormat="1" applyFont="1" applyFill="1" applyBorder="1" applyAlignment="1">
      <alignment vertical="center"/>
    </xf>
    <xf numFmtId="168" fontId="27" fillId="0" borderId="36" xfId="10" applyNumberFormat="1" applyFont="1" applyBorder="1" applyAlignment="1">
      <alignment vertical="center"/>
    </xf>
    <xf numFmtId="168" fontId="27" fillId="10" borderId="37" xfId="10" applyNumberFormat="1" applyFont="1" applyFill="1" applyBorder="1" applyAlignment="1">
      <alignment vertical="center"/>
    </xf>
    <xf numFmtId="168" fontId="22" fillId="8" borderId="38" xfId="10" applyNumberFormat="1" applyFont="1" applyFill="1" applyBorder="1" applyAlignment="1">
      <alignment horizontal="right" vertical="center" wrapText="1"/>
    </xf>
    <xf numFmtId="168" fontId="26" fillId="9" borderId="39" xfId="10" applyNumberFormat="1" applyFont="1" applyFill="1" applyBorder="1" applyAlignment="1">
      <alignment vertical="center"/>
    </xf>
    <xf numFmtId="168" fontId="29" fillId="9" borderId="40" xfId="10" applyNumberFormat="1" applyFont="1" applyFill="1" applyBorder="1" applyAlignment="1">
      <alignment vertical="center"/>
    </xf>
    <xf numFmtId="168" fontId="19" fillId="0" borderId="0" xfId="10" applyNumberFormat="1" applyFont="1" applyAlignment="1">
      <alignment vertical="center"/>
    </xf>
    <xf numFmtId="0" fontId="17" fillId="0" borderId="0" xfId="9" quotePrefix="1" applyAlignment="1">
      <alignment horizontal="left" vertical="center" indent="1"/>
    </xf>
    <xf numFmtId="0" fontId="10" fillId="11" borderId="0" xfId="4" applyFont="1" applyFill="1" applyAlignment="1">
      <alignment horizontal="center"/>
    </xf>
    <xf numFmtId="0" fontId="10" fillId="11" borderId="5" xfId="4" applyFont="1" applyFill="1" applyBorder="1" applyAlignment="1">
      <alignment horizontal="center"/>
    </xf>
    <xf numFmtId="0" fontId="33" fillId="0" borderId="0" xfId="0" applyFont="1"/>
    <xf numFmtId="0" fontId="34" fillId="0" borderId="0" xfId="4" applyFont="1"/>
    <xf numFmtId="0" fontId="34" fillId="0" borderId="7" xfId="4" applyFont="1" applyBorder="1"/>
    <xf numFmtId="0" fontId="35" fillId="7" borderId="0" xfId="0" applyFont="1" applyFill="1"/>
    <xf numFmtId="0" fontId="35" fillId="0" borderId="0" xfId="0" applyFont="1"/>
    <xf numFmtId="0" fontId="36" fillId="0" borderId="0" xfId="0" applyFont="1"/>
    <xf numFmtId="0" fontId="36" fillId="7" borderId="0" xfId="0" applyFont="1" applyFill="1"/>
    <xf numFmtId="0" fontId="38" fillId="0" borderId="0" xfId="0" applyFont="1"/>
    <xf numFmtId="0" fontId="39" fillId="0" borderId="0" xfId="0" applyFont="1"/>
    <xf numFmtId="0" fontId="40" fillId="0" borderId="0" xfId="0" applyFont="1" applyAlignment="1">
      <alignment horizontal="left" vertical="center" readingOrder="1"/>
    </xf>
    <xf numFmtId="0" fontId="41" fillId="0" borderId="0" xfId="0" applyFont="1" applyAlignment="1">
      <alignment horizontal="left" vertical="center" readingOrder="1"/>
    </xf>
    <xf numFmtId="0" fontId="42" fillId="0" borderId="0" xfId="0" applyFont="1" applyAlignment="1">
      <alignment horizontal="left" vertical="center" readingOrder="1"/>
    </xf>
    <xf numFmtId="0" fontId="41" fillId="0" borderId="0" xfId="0" quotePrefix="1" applyFont="1" applyAlignment="1">
      <alignment horizontal="left" vertical="center" readingOrder="1"/>
    </xf>
    <xf numFmtId="0" fontId="45" fillId="0" borderId="0" xfId="4" applyFont="1"/>
    <xf numFmtId="0" fontId="46" fillId="6" borderId="15" xfId="0" applyFont="1" applyFill="1" applyBorder="1" applyAlignment="1">
      <alignment vertical="center" wrapText="1"/>
    </xf>
    <xf numFmtId="0" fontId="46" fillId="6" borderId="15" xfId="0" applyFont="1" applyFill="1" applyBorder="1" applyAlignment="1">
      <alignment horizontal="right" vertical="center" wrapText="1"/>
    </xf>
    <xf numFmtId="0" fontId="45" fillId="0" borderId="0" xfId="0" applyFont="1" applyAlignment="1">
      <alignment vertical="center" wrapText="1"/>
    </xf>
    <xf numFmtId="0" fontId="35" fillId="3" borderId="15" xfId="0" applyFont="1" applyFill="1" applyBorder="1" applyProtection="1">
      <protection locked="0"/>
    </xf>
    <xf numFmtId="0" fontId="35" fillId="5" borderId="15" xfId="0" applyFont="1" applyFill="1" applyBorder="1" applyProtection="1">
      <protection locked="0"/>
    </xf>
    <xf numFmtId="9" fontId="35" fillId="3" borderId="15" xfId="0" applyNumberFormat="1" applyFont="1" applyFill="1" applyBorder="1" applyProtection="1">
      <protection locked="0"/>
    </xf>
    <xf numFmtId="167" fontId="35" fillId="6" borderId="15" xfId="1" applyNumberFormat="1" applyFont="1" applyFill="1" applyBorder="1" applyProtection="1"/>
    <xf numFmtId="167" fontId="35" fillId="2" borderId="15" xfId="1" applyNumberFormat="1" applyFont="1" applyFill="1" applyBorder="1"/>
    <xf numFmtId="0" fontId="35" fillId="3" borderId="16" xfId="0" applyFont="1" applyFill="1" applyBorder="1" applyProtection="1">
      <protection locked="0"/>
    </xf>
    <xf numFmtId="0" fontId="45" fillId="0" borderId="0" xfId="0" applyFont="1"/>
    <xf numFmtId="165" fontId="35" fillId="6" borderId="15" xfId="1" applyNumberFormat="1" applyFont="1" applyFill="1" applyBorder="1" applyProtection="1"/>
    <xf numFmtId="0" fontId="35" fillId="6" borderId="0" xfId="0" applyFont="1" applyFill="1"/>
    <xf numFmtId="0" fontId="38" fillId="6" borderId="0" xfId="0" applyFont="1" applyFill="1"/>
    <xf numFmtId="0" fontId="35" fillId="0" borderId="0" xfId="0" applyFont="1" applyAlignment="1">
      <alignment vertical="center" readingOrder="1"/>
    </xf>
    <xf numFmtId="0" fontId="35" fillId="0" borderId="0" xfId="0" applyFont="1" applyAlignment="1">
      <alignment horizontal="left" vertical="center" readingOrder="1"/>
    </xf>
    <xf numFmtId="0" fontId="41" fillId="6" borderId="0" xfId="0" applyFont="1" applyFill="1" applyAlignment="1">
      <alignment horizontal="left" vertical="center" readingOrder="1"/>
    </xf>
    <xf numFmtId="0" fontId="16" fillId="0" borderId="0" xfId="8"/>
    <xf numFmtId="167" fontId="35" fillId="3" borderId="15" xfId="1" applyNumberFormat="1" applyFont="1" applyFill="1" applyBorder="1" applyProtection="1">
      <protection locked="0"/>
    </xf>
    <xf numFmtId="0" fontId="49" fillId="0" borderId="0" xfId="0" applyFont="1" applyAlignment="1">
      <alignment horizontal="left" vertical="center" readingOrder="1"/>
    </xf>
    <xf numFmtId="0" fontId="35" fillId="0" borderId="0" xfId="0" quotePrefix="1" applyFont="1"/>
    <xf numFmtId="0" fontId="37" fillId="0" borderId="0" xfId="8" applyFont="1" applyFill="1" applyBorder="1" applyAlignment="1">
      <alignment horizontal="left"/>
    </xf>
    <xf numFmtId="0" fontId="44" fillId="0" borderId="0" xfId="4" applyFont="1"/>
    <xf numFmtId="0" fontId="35" fillId="0" borderId="0" xfId="4" applyFont="1"/>
    <xf numFmtId="0" fontId="36" fillId="0" borderId="0" xfId="4" applyFont="1"/>
    <xf numFmtId="0" fontId="50" fillId="0" borderId="9" xfId="4" applyFont="1" applyBorder="1"/>
    <xf numFmtId="0" fontId="50" fillId="0" borderId="0" xfId="4" applyFont="1"/>
    <xf numFmtId="0" fontId="47" fillId="0" borderId="0" xfId="4" applyFont="1"/>
    <xf numFmtId="169" fontId="44" fillId="0" borderId="0" xfId="1" applyNumberFormat="1" applyFont="1"/>
    <xf numFmtId="9" fontId="10" fillId="0" borderId="0" xfId="2" applyFont="1" applyBorder="1"/>
    <xf numFmtId="0" fontId="51" fillId="0" borderId="0" xfId="0" applyFont="1" applyAlignment="1">
      <alignment horizontal="left" vertical="center" readingOrder="1"/>
    </xf>
    <xf numFmtId="0" fontId="42" fillId="0" borderId="0" xfId="0" applyFont="1" applyAlignment="1">
      <alignment readingOrder="1"/>
    </xf>
    <xf numFmtId="0" fontId="41" fillId="0" borderId="0" xfId="0" applyFont="1" applyAlignment="1">
      <alignment horizontal="left" readingOrder="1"/>
    </xf>
    <xf numFmtId="0" fontId="45" fillId="5" borderId="15" xfId="0" applyFont="1" applyFill="1" applyBorder="1" applyProtection="1">
      <protection locked="0"/>
    </xf>
    <xf numFmtId="0" fontId="44" fillId="0" borderId="5" xfId="4" applyFont="1" applyBorder="1"/>
    <xf numFmtId="9" fontId="10" fillId="0" borderId="5" xfId="2" applyFont="1" applyBorder="1"/>
    <xf numFmtId="0" fontId="43" fillId="0" borderId="0" xfId="0" applyFont="1"/>
    <xf numFmtId="0" fontId="35" fillId="0" borderId="0" xfId="4" applyFont="1" applyAlignment="1">
      <alignment horizontal="right" indent="3"/>
    </xf>
    <xf numFmtId="0" fontId="53" fillId="0" borderId="9" xfId="4" applyFont="1" applyBorder="1"/>
    <xf numFmtId="0" fontId="53" fillId="0" borderId="0" xfId="4" applyFont="1" applyAlignment="1">
      <alignment horizontal="left"/>
    </xf>
    <xf numFmtId="0" fontId="53" fillId="0" borderId="0" xfId="4" applyFont="1"/>
    <xf numFmtId="0" fontId="39" fillId="0" borderId="0" xfId="4" applyFont="1" applyAlignment="1">
      <alignment horizontal="left"/>
    </xf>
    <xf numFmtId="0" fontId="39" fillId="0" borderId="0" xfId="4" applyFont="1"/>
    <xf numFmtId="3" fontId="39" fillId="0" borderId="0" xfId="4" applyNumberFormat="1" applyFont="1" applyAlignment="1">
      <alignment horizontal="right" indent="4"/>
    </xf>
    <xf numFmtId="0" fontId="39" fillId="0" borderId="9" xfId="4" applyFont="1" applyBorder="1"/>
    <xf numFmtId="9" fontId="39" fillId="0" borderId="0" xfId="2" applyFont="1" applyBorder="1"/>
    <xf numFmtId="169" fontId="35" fillId="0" borderId="0" xfId="1" applyNumberFormat="1" applyFont="1"/>
    <xf numFmtId="9" fontId="39" fillId="0" borderId="0" xfId="2" applyFont="1" applyAlignment="1">
      <alignment horizontal="right" indent="4"/>
    </xf>
    <xf numFmtId="3" fontId="35" fillId="14" borderId="41" xfId="11" applyNumberFormat="1" applyFont="1" applyFill="1" applyBorder="1" applyAlignment="1">
      <alignment horizontal="right" vertical="top"/>
    </xf>
    <xf numFmtId="170" fontId="39" fillId="0" borderId="0" xfId="2" applyNumberFormat="1" applyFont="1" applyAlignment="1">
      <alignment horizontal="right" indent="4"/>
    </xf>
    <xf numFmtId="0" fontId="39" fillId="0" borderId="5" xfId="4" applyFont="1" applyBorder="1"/>
    <xf numFmtId="3" fontId="35" fillId="0" borderId="41" xfId="11" applyNumberFormat="1" applyFont="1" applyBorder="1" applyAlignment="1">
      <alignment horizontal="right" vertical="top"/>
    </xf>
    <xf numFmtId="9" fontId="35" fillId="0" borderId="0" xfId="4" applyNumberFormat="1" applyFont="1"/>
    <xf numFmtId="0" fontId="24" fillId="0" borderId="0" xfId="0" applyFont="1"/>
    <xf numFmtId="165" fontId="24" fillId="0" borderId="0" xfId="1" applyNumberFormat="1" applyFont="1"/>
    <xf numFmtId="0" fontId="17" fillId="0" borderId="0" xfId="0" applyFont="1"/>
    <xf numFmtId="0" fontId="24" fillId="3" borderId="0" xfId="0" applyFont="1" applyFill="1" applyAlignment="1">
      <alignment vertical="center"/>
    </xf>
    <xf numFmtId="165" fontId="24" fillId="3" borderId="0" xfId="1" applyNumberFormat="1" applyFont="1" applyFill="1"/>
    <xf numFmtId="0" fontId="24" fillId="9" borderId="0" xfId="0" applyFont="1" applyFill="1" applyAlignment="1">
      <alignment vertical="center"/>
    </xf>
    <xf numFmtId="165" fontId="24" fillId="9" borderId="0" xfId="1" applyNumberFormat="1" applyFont="1" applyFill="1"/>
    <xf numFmtId="165" fontId="24" fillId="9" borderId="0" xfId="1" applyNumberFormat="1" applyFont="1" applyFill="1" applyAlignment="1">
      <alignment horizontal="center"/>
    </xf>
    <xf numFmtId="0" fontId="17" fillId="0" borderId="0" xfId="0" applyFont="1" applyAlignment="1">
      <alignment horizontal="center" textRotation="90"/>
    </xf>
    <xf numFmtId="0" fontId="24" fillId="0" borderId="0" xfId="0" quotePrefix="1" applyFont="1"/>
    <xf numFmtId="0" fontId="58" fillId="0" borderId="0" xfId="0" applyFont="1" applyAlignment="1">
      <alignment vertical="center"/>
    </xf>
    <xf numFmtId="0" fontId="24" fillId="2" borderId="0" xfId="0" applyFont="1" applyFill="1"/>
    <xf numFmtId="0" fontId="58" fillId="0" borderId="0" xfId="0" applyFont="1"/>
    <xf numFmtId="165" fontId="58" fillId="2" borderId="0" xfId="1" applyNumberFormat="1" applyFont="1" applyFill="1" applyBorder="1"/>
    <xf numFmtId="0" fontId="59" fillId="0" borderId="0" xfId="0" applyFont="1"/>
    <xf numFmtId="165" fontId="24" fillId="0" borderId="0" xfId="1" applyNumberFormat="1" applyFont="1" applyAlignment="1">
      <alignment horizontal="center"/>
    </xf>
    <xf numFmtId="165" fontId="24" fillId="2" borderId="0" xfId="1" applyNumberFormat="1" applyFont="1" applyFill="1"/>
    <xf numFmtId="165" fontId="24" fillId="0" borderId="0" xfId="1" applyNumberFormat="1" applyFont="1" applyFill="1"/>
    <xf numFmtId="9" fontId="24" fillId="0" borderId="0" xfId="2" applyFont="1" applyFill="1" applyAlignment="1">
      <alignment horizontal="center"/>
    </xf>
    <xf numFmtId="0" fontId="57" fillId="3" borderId="1" xfId="0" applyFont="1" applyFill="1" applyBorder="1" applyProtection="1">
      <protection locked="0"/>
    </xf>
    <xf numFmtId="165" fontId="57" fillId="2" borderId="1" xfId="1" applyNumberFormat="1" applyFont="1" applyFill="1" applyBorder="1" applyProtection="1"/>
    <xf numFmtId="0" fontId="57" fillId="0" borderId="0" xfId="0" applyFont="1"/>
    <xf numFmtId="165" fontId="57" fillId="3" borderId="1" xfId="1" applyNumberFormat="1" applyFont="1" applyFill="1" applyBorder="1" applyProtection="1">
      <protection locked="0"/>
    </xf>
    <xf numFmtId="0" fontId="59" fillId="12" borderId="1" xfId="0" applyFont="1" applyFill="1" applyBorder="1"/>
    <xf numFmtId="165" fontId="59" fillId="12" borderId="1" xfId="1" applyNumberFormat="1" applyFont="1" applyFill="1" applyBorder="1" applyProtection="1"/>
    <xf numFmtId="0" fontId="57" fillId="9" borderId="1" xfId="0" applyFont="1" applyFill="1" applyBorder="1" applyProtection="1">
      <protection locked="0"/>
    </xf>
    <xf numFmtId="165" fontId="57" fillId="9" borderId="1" xfId="1" applyNumberFormat="1" applyFont="1" applyFill="1" applyBorder="1" applyProtection="1">
      <protection locked="0"/>
    </xf>
    <xf numFmtId="0" fontId="59" fillId="13" borderId="1" xfId="0" applyFont="1" applyFill="1" applyBorder="1"/>
    <xf numFmtId="165" fontId="59" fillId="13" borderId="1" xfId="1" applyNumberFormat="1" applyFont="1" applyFill="1" applyBorder="1" applyProtection="1"/>
    <xf numFmtId="0" fontId="62" fillId="0" borderId="0" xfId="0" applyFont="1"/>
    <xf numFmtId="0" fontId="54" fillId="0" borderId="0" xfId="0" applyFont="1"/>
    <xf numFmtId="0" fontId="54" fillId="2" borderId="0" xfId="0" applyFont="1" applyFill="1"/>
    <xf numFmtId="0" fontId="64" fillId="2" borderId="0" xfId="0" applyFont="1" applyFill="1"/>
    <xf numFmtId="0" fontId="60" fillId="2" borderId="0" xfId="0" applyFont="1" applyFill="1"/>
    <xf numFmtId="9" fontId="58" fillId="2" borderId="0" xfId="2" applyFont="1" applyFill="1" applyBorder="1" applyAlignment="1">
      <alignment horizontal="center"/>
    </xf>
    <xf numFmtId="165" fontId="24" fillId="0" borderId="0" xfId="1" applyNumberFormat="1" applyFont="1" applyBorder="1"/>
    <xf numFmtId="165" fontId="24" fillId="0" borderId="0" xfId="1" applyNumberFormat="1" applyFont="1" applyBorder="1" applyAlignment="1">
      <alignment horizontal="center"/>
    </xf>
    <xf numFmtId="0" fontId="65" fillId="4" borderId="0" xfId="0" applyFont="1" applyFill="1"/>
    <xf numFmtId="165" fontId="65" fillId="4" borderId="0" xfId="1" applyNumberFormat="1" applyFont="1" applyFill="1" applyBorder="1"/>
    <xf numFmtId="9" fontId="65" fillId="4" borderId="0" xfId="2" applyFont="1" applyFill="1" applyBorder="1" applyAlignment="1">
      <alignment horizontal="center"/>
    </xf>
    <xf numFmtId="0" fontId="66" fillId="0" borderId="0" xfId="0" applyFont="1"/>
    <xf numFmtId="0" fontId="65" fillId="2" borderId="0" xfId="0" applyFont="1" applyFill="1"/>
    <xf numFmtId="0" fontId="65" fillId="0" borderId="0" xfId="0" applyFont="1"/>
    <xf numFmtId="165" fontId="24" fillId="2" borderId="0" xfId="1" applyNumberFormat="1" applyFont="1" applyFill="1" applyBorder="1"/>
    <xf numFmtId="9" fontId="24" fillId="2" borderId="0" xfId="2" applyFont="1" applyFill="1" applyBorder="1" applyAlignment="1">
      <alignment horizontal="center"/>
    </xf>
    <xf numFmtId="0" fontId="17" fillId="2" borderId="0" xfId="0" applyFont="1" applyFill="1"/>
    <xf numFmtId="9" fontId="60" fillId="2" borderId="0" xfId="2" applyFont="1" applyFill="1" applyBorder="1" applyAlignment="1">
      <alignment horizontal="center"/>
    </xf>
    <xf numFmtId="165" fontId="54" fillId="2" borderId="0" xfId="1" applyNumberFormat="1" applyFont="1" applyFill="1"/>
    <xf numFmtId="9" fontId="67" fillId="2" borderId="0" xfId="2" applyFont="1" applyFill="1" applyAlignment="1">
      <alignment horizontal="center"/>
    </xf>
    <xf numFmtId="0" fontId="54" fillId="4" borderId="0" xfId="0" applyFont="1" applyFill="1"/>
    <xf numFmtId="165" fontId="24" fillId="4" borderId="0" xfId="1" applyNumberFormat="1" applyFont="1" applyFill="1"/>
    <xf numFmtId="9" fontId="24" fillId="4" borderId="0" xfId="2" applyFont="1" applyFill="1" applyAlignment="1">
      <alignment horizontal="center"/>
    </xf>
    <xf numFmtId="165" fontId="54" fillId="4" borderId="0" xfId="1" applyNumberFormat="1" applyFont="1" applyFill="1"/>
    <xf numFmtId="9" fontId="54" fillId="4" borderId="0" xfId="2" applyFont="1" applyFill="1" applyAlignment="1">
      <alignment horizontal="center"/>
    </xf>
    <xf numFmtId="9" fontId="67" fillId="4" borderId="0" xfId="2" applyFont="1" applyFill="1" applyAlignment="1">
      <alignment horizontal="center"/>
    </xf>
    <xf numFmtId="9" fontId="24" fillId="2" borderId="0" xfId="2" applyFont="1" applyFill="1" applyAlignment="1">
      <alignment horizontal="center"/>
    </xf>
    <xf numFmtId="9" fontId="61" fillId="16" borderId="0" xfId="0" applyNumberFormat="1" applyFont="1" applyFill="1" applyAlignment="1">
      <alignment horizontal="center"/>
    </xf>
    <xf numFmtId="0" fontId="24" fillId="4" borderId="0" xfId="0" applyFont="1" applyFill="1"/>
    <xf numFmtId="9" fontId="17" fillId="4" borderId="0" xfId="2" applyFont="1" applyFill="1" applyAlignment="1">
      <alignment horizontal="center"/>
    </xf>
    <xf numFmtId="165" fontId="62" fillId="0" borderId="0" xfId="1" applyNumberFormat="1" applyFont="1"/>
    <xf numFmtId="165" fontId="54" fillId="15" borderId="0" xfId="1" applyNumberFormat="1" applyFont="1" applyFill="1" applyBorder="1" applyAlignment="1">
      <alignment vertical="center"/>
    </xf>
    <xf numFmtId="9" fontId="67" fillId="15" borderId="0" xfId="2" applyFont="1" applyFill="1" applyBorder="1" applyAlignment="1">
      <alignment horizontal="center" vertical="center"/>
    </xf>
    <xf numFmtId="165" fontId="54" fillId="2" borderId="0" xfId="1" applyNumberFormat="1" applyFont="1" applyFill="1" applyBorder="1"/>
    <xf numFmtId="9" fontId="54" fillId="2" borderId="0" xfId="2" applyFont="1" applyFill="1" applyBorder="1" applyAlignment="1">
      <alignment horizontal="center"/>
    </xf>
    <xf numFmtId="0" fontId="63" fillId="2" borderId="0" xfId="0" applyFont="1" applyFill="1"/>
    <xf numFmtId="0" fontId="59" fillId="2" borderId="0" xfId="0" applyFont="1" applyFill="1"/>
    <xf numFmtId="0" fontId="69" fillId="0" borderId="0" xfId="0" applyFont="1"/>
    <xf numFmtId="43" fontId="0" fillId="0" borderId="0" xfId="1" applyFont="1"/>
    <xf numFmtId="0" fontId="67" fillId="2" borderId="3" xfId="0" applyFont="1" applyFill="1" applyBorder="1" applyAlignment="1">
      <alignment vertical="center"/>
    </xf>
    <xf numFmtId="165" fontId="57" fillId="13" borderId="1" xfId="1" applyNumberFormat="1" applyFont="1" applyFill="1" applyBorder="1" applyProtection="1"/>
    <xf numFmtId="0" fontId="38" fillId="0" borderId="1" xfId="0" applyFont="1" applyBorder="1" applyAlignment="1">
      <alignment horizontal="left"/>
    </xf>
    <xf numFmtId="0" fontId="38" fillId="0" borderId="1" xfId="0" applyFont="1" applyBorder="1"/>
    <xf numFmtId="0" fontId="67" fillId="2" borderId="3" xfId="0" applyFont="1" applyFill="1" applyBorder="1" applyAlignment="1">
      <alignment horizontal="right" vertical="center"/>
    </xf>
    <xf numFmtId="0" fontId="35" fillId="0" borderId="0" xfId="4" applyFont="1" applyAlignment="1">
      <alignment horizontal="right"/>
    </xf>
    <xf numFmtId="0" fontId="35" fillId="0" borderId="0" xfId="4" applyFont="1" applyAlignment="1">
      <alignment horizontal="center"/>
    </xf>
    <xf numFmtId="3" fontId="39" fillId="0" borderId="0" xfId="4" applyNumberFormat="1" applyFont="1" applyAlignment="1">
      <alignment horizontal="center"/>
    </xf>
    <xf numFmtId="3" fontId="39" fillId="9" borderId="0" xfId="4" applyNumberFormat="1" applyFont="1" applyFill="1" applyAlignment="1">
      <alignment horizontal="center"/>
    </xf>
    <xf numFmtId="3" fontId="39" fillId="0" borderId="5" xfId="4" applyNumberFormat="1" applyFont="1" applyBorder="1" applyAlignment="1">
      <alignment horizontal="center"/>
    </xf>
    <xf numFmtId="0" fontId="53" fillId="9" borderId="9" xfId="4" applyFont="1" applyFill="1" applyBorder="1" applyAlignment="1">
      <alignment horizontal="center"/>
    </xf>
    <xf numFmtId="0" fontId="68" fillId="0" borderId="0" xfId="0" applyFont="1"/>
    <xf numFmtId="0" fontId="0" fillId="0" borderId="5" xfId="0" applyBorder="1"/>
    <xf numFmtId="0" fontId="72" fillId="0" borderId="5" xfId="0" applyFont="1" applyBorder="1" applyAlignment="1">
      <alignment horizontal="center"/>
    </xf>
    <xf numFmtId="0" fontId="69" fillId="0" borderId="49" xfId="0" applyFont="1" applyBorder="1"/>
    <xf numFmtId="43" fontId="0" fillId="0" borderId="49" xfId="1" applyFont="1" applyBorder="1"/>
    <xf numFmtId="0" fontId="69" fillId="0" borderId="50" xfId="0" applyFont="1" applyBorder="1"/>
    <xf numFmtId="170" fontId="0" fillId="0" borderId="50" xfId="2" applyNumberFormat="1" applyFont="1" applyBorder="1"/>
    <xf numFmtId="0" fontId="0" fillId="0" borderId="50" xfId="0" applyBorder="1"/>
    <xf numFmtId="43" fontId="0" fillId="0" borderId="50" xfId="1" applyFont="1" applyBorder="1"/>
    <xf numFmtId="171" fontId="0" fillId="0" borderId="50" xfId="0" applyNumberFormat="1" applyBorder="1"/>
    <xf numFmtId="0" fontId="73" fillId="0" borderId="7" xfId="0" applyFont="1" applyBorder="1"/>
    <xf numFmtId="0" fontId="54" fillId="0" borderId="7" xfId="0" applyFont="1" applyBorder="1"/>
    <xf numFmtId="0" fontId="0" fillId="0" borderId="7" xfId="0" applyBorder="1" applyAlignment="1">
      <alignment horizontal="left"/>
    </xf>
    <xf numFmtId="170" fontId="0" fillId="0" borderId="7" xfId="2" applyNumberFormat="1" applyFont="1" applyBorder="1" applyAlignment="1">
      <alignment horizontal="center"/>
    </xf>
    <xf numFmtId="0" fontId="0" fillId="0" borderId="7" xfId="0" applyBorder="1"/>
    <xf numFmtId="0" fontId="72" fillId="0" borderId="7" xfId="0" applyFont="1" applyBorder="1"/>
    <xf numFmtId="10" fontId="72" fillId="0" borderId="7" xfId="2" applyNumberFormat="1" applyFont="1" applyBorder="1" applyAlignment="1">
      <alignment horizontal="center"/>
    </xf>
    <xf numFmtId="0" fontId="0" fillId="0" borderId="0" xfId="0" applyAlignment="1">
      <alignment horizontal="left"/>
    </xf>
    <xf numFmtId="170" fontId="2" fillId="0" borderId="0" xfId="2" applyNumberFormat="1" applyFont="1" applyAlignment="1">
      <alignment horizontal="center"/>
    </xf>
    <xf numFmtId="10" fontId="2" fillId="0" borderId="0" xfId="2" applyNumberFormat="1" applyFont="1" applyAlignment="1">
      <alignment horizontal="center"/>
    </xf>
    <xf numFmtId="0" fontId="10" fillId="11" borderId="5" xfId="4" applyFont="1" applyFill="1" applyBorder="1" applyAlignment="1">
      <alignment horizontal="right" indent="5"/>
    </xf>
    <xf numFmtId="0" fontId="10" fillId="0" borderId="0" xfId="4" applyFont="1" applyAlignment="1">
      <alignment horizontal="right" indent="4"/>
    </xf>
    <xf numFmtId="0" fontId="71" fillId="0" borderId="0" xfId="4" applyFont="1"/>
    <xf numFmtId="0" fontId="17" fillId="0" borderId="0" xfId="4" applyFont="1"/>
    <xf numFmtId="0" fontId="21" fillId="0" borderId="0" xfId="4" applyFont="1"/>
    <xf numFmtId="0" fontId="21" fillId="0" borderId="0" xfId="4" applyFont="1" applyAlignment="1">
      <alignment horizontal="right" indent="4"/>
    </xf>
    <xf numFmtId="3" fontId="21" fillId="0" borderId="0" xfId="4" applyNumberFormat="1" applyFont="1" applyAlignment="1">
      <alignment horizontal="right" indent="4"/>
    </xf>
    <xf numFmtId="169" fontId="17" fillId="0" borderId="0" xfId="1" applyNumberFormat="1" applyFont="1"/>
    <xf numFmtId="0" fontId="24" fillId="0" borderId="0" xfId="4" applyFont="1"/>
    <xf numFmtId="0" fontId="74" fillId="0" borderId="0" xfId="4" applyFont="1" applyAlignment="1">
      <alignment horizontal="left"/>
    </xf>
    <xf numFmtId="0" fontId="75" fillId="0" borderId="9" xfId="4" applyFont="1" applyBorder="1"/>
    <xf numFmtId="0" fontId="75" fillId="0" borderId="0" xfId="4" applyFont="1" applyAlignment="1">
      <alignment horizontal="center"/>
    </xf>
    <xf numFmtId="0" fontId="60" fillId="0" borderId="0" xfId="4" applyFont="1" applyAlignment="1">
      <alignment horizontal="center"/>
    </xf>
    <xf numFmtId="0" fontId="75" fillId="0" borderId="5" xfId="4" applyFont="1" applyBorder="1" applyAlignment="1">
      <alignment horizontal="center"/>
    </xf>
    <xf numFmtId="9" fontId="21" fillId="0" borderId="0" xfId="2" applyFont="1" applyBorder="1" applyAlignment="1">
      <alignment horizontal="center"/>
    </xf>
    <xf numFmtId="170" fontId="21" fillId="0" borderId="0" xfId="2" applyNumberFormat="1" applyFont="1" applyBorder="1" applyAlignment="1">
      <alignment horizontal="center"/>
    </xf>
    <xf numFmtId="3" fontId="8" fillId="0" borderId="0" xfId="4" applyNumberFormat="1"/>
    <xf numFmtId="3" fontId="76" fillId="0" borderId="0" xfId="4" applyNumberFormat="1" applyFont="1" applyAlignment="1">
      <alignment horizontal="right" indent="4"/>
    </xf>
    <xf numFmtId="3" fontId="76" fillId="0" borderId="5" xfId="4" applyNumberFormat="1" applyFont="1" applyBorder="1" applyAlignment="1">
      <alignment horizontal="right" indent="4"/>
    </xf>
    <xf numFmtId="0" fontId="54" fillId="2" borderId="15" xfId="0" applyFont="1" applyFill="1" applyBorder="1"/>
    <xf numFmtId="0" fontId="54" fillId="2" borderId="16" xfId="0" applyFont="1" applyFill="1" applyBorder="1"/>
    <xf numFmtId="9" fontId="54" fillId="2" borderId="15" xfId="0" applyNumberFormat="1" applyFont="1" applyFill="1" applyBorder="1"/>
    <xf numFmtId="167" fontId="54" fillId="2" borderId="15" xfId="1" applyNumberFormat="1" applyFont="1" applyFill="1" applyBorder="1"/>
    <xf numFmtId="0" fontId="24" fillId="9" borderId="0" xfId="0" applyFont="1" applyFill="1"/>
    <xf numFmtId="165" fontId="74" fillId="0" borderId="0" xfId="1" applyNumberFormat="1" applyFont="1" applyFill="1"/>
    <xf numFmtId="0" fontId="74" fillId="0" borderId="0" xfId="0" applyFont="1"/>
    <xf numFmtId="0" fontId="21" fillId="0" borderId="0" xfId="0" applyFont="1"/>
    <xf numFmtId="0" fontId="77" fillId="0" borderId="0" xfId="0" applyFont="1" applyProtection="1">
      <protection locked="0"/>
    </xf>
    <xf numFmtId="0" fontId="78" fillId="0" borderId="0" xfId="0" applyFont="1" applyAlignment="1">
      <alignment vertical="center"/>
    </xf>
    <xf numFmtId="0" fontId="24" fillId="0" borderId="1" xfId="0" quotePrefix="1" applyFont="1" applyBorder="1"/>
    <xf numFmtId="0" fontId="24" fillId="0" borderId="1" xfId="0" applyFont="1" applyBorder="1"/>
    <xf numFmtId="165" fontId="24" fillId="0" borderId="1" xfId="1" applyNumberFormat="1" applyFont="1" applyBorder="1"/>
    <xf numFmtId="0" fontId="17" fillId="0" borderId="1" xfId="0" applyFont="1" applyBorder="1"/>
    <xf numFmtId="0" fontId="55" fillId="3" borderId="3" xfId="0" applyFont="1" applyFill="1" applyBorder="1" applyProtection="1">
      <protection locked="0"/>
    </xf>
    <xf numFmtId="14" fontId="55" fillId="3" borderId="3" xfId="0" applyNumberFormat="1" applyFont="1" applyFill="1" applyBorder="1" applyProtection="1">
      <protection locked="0"/>
    </xf>
    <xf numFmtId="2" fontId="55" fillId="3" borderId="3" xfId="0" applyNumberFormat="1" applyFont="1" applyFill="1" applyBorder="1" applyProtection="1">
      <protection locked="0"/>
    </xf>
    <xf numFmtId="14" fontId="55" fillId="0" borderId="3" xfId="0" applyNumberFormat="1" applyFont="1" applyBorder="1"/>
    <xf numFmtId="2" fontId="55" fillId="0" borderId="3" xfId="0" applyNumberFormat="1" applyFont="1" applyBorder="1"/>
    <xf numFmtId="9" fontId="58" fillId="4" borderId="51" xfId="2" applyFont="1" applyFill="1" applyBorder="1" applyAlignment="1">
      <alignment horizontal="center" vertical="center" wrapText="1"/>
    </xf>
    <xf numFmtId="0" fontId="17" fillId="0" borderId="2" xfId="0" applyFont="1" applyBorder="1" applyAlignment="1">
      <alignment horizontal="center" textRotation="90"/>
    </xf>
    <xf numFmtId="0" fontId="54" fillId="2" borderId="52" xfId="0" applyFont="1" applyFill="1" applyBorder="1" applyAlignment="1">
      <alignment vertical="center"/>
    </xf>
    <xf numFmtId="165" fontId="54" fillId="2" borderId="53" xfId="1" applyNumberFormat="1" applyFont="1" applyFill="1" applyBorder="1" applyAlignment="1">
      <alignment horizontal="center" vertical="center"/>
    </xf>
    <xf numFmtId="165" fontId="54" fillId="2" borderId="54" xfId="1" applyNumberFormat="1" applyFont="1" applyFill="1" applyBorder="1" applyAlignment="1">
      <alignment horizontal="center" vertical="center"/>
    </xf>
    <xf numFmtId="165" fontId="54" fillId="4" borderId="55" xfId="1" applyNumberFormat="1" applyFont="1" applyFill="1" applyBorder="1" applyAlignment="1">
      <alignment horizontal="center" vertical="center" wrapText="1"/>
    </xf>
    <xf numFmtId="0" fontId="17" fillId="0" borderId="2" xfId="0" applyFont="1" applyBorder="1"/>
    <xf numFmtId="0" fontId="44" fillId="6" borderId="46" xfId="0" applyFont="1" applyFill="1" applyBorder="1"/>
    <xf numFmtId="165" fontId="35" fillId="2" borderId="48" xfId="1" applyNumberFormat="1" applyFont="1" applyFill="1" applyBorder="1"/>
    <xf numFmtId="9" fontId="45" fillId="2" borderId="56" xfId="2" applyFont="1" applyFill="1" applyBorder="1" applyAlignment="1">
      <alignment horizontal="center"/>
    </xf>
    <xf numFmtId="165" fontId="35" fillId="6" borderId="57" xfId="1" applyNumberFormat="1" applyFont="1" applyFill="1" applyBorder="1" applyProtection="1"/>
    <xf numFmtId="0" fontId="44" fillId="0" borderId="0" xfId="0" applyFont="1"/>
    <xf numFmtId="0" fontId="45" fillId="3" borderId="57" xfId="0" applyFont="1" applyFill="1" applyBorder="1" applyProtection="1">
      <protection locked="0"/>
    </xf>
    <xf numFmtId="0" fontId="44" fillId="3" borderId="46" xfId="0" applyFont="1" applyFill="1" applyBorder="1" applyProtection="1">
      <protection locked="0"/>
    </xf>
    <xf numFmtId="165" fontId="35" fillId="3" borderId="57" xfId="1" applyNumberFormat="1" applyFont="1" applyFill="1" applyBorder="1" applyProtection="1">
      <protection locked="0"/>
    </xf>
    <xf numFmtId="0" fontId="45" fillId="3" borderId="44" xfId="4" applyFont="1" applyFill="1" applyBorder="1"/>
    <xf numFmtId="0" fontId="35" fillId="2" borderId="47" xfId="0" applyFont="1" applyFill="1" applyBorder="1"/>
    <xf numFmtId="0" fontId="35" fillId="2" borderId="58" xfId="0" applyFont="1" applyFill="1" applyBorder="1"/>
    <xf numFmtId="0" fontId="35" fillId="3" borderId="57" xfId="0" applyFont="1" applyFill="1" applyBorder="1"/>
    <xf numFmtId="0" fontId="35" fillId="3" borderId="55" xfId="0" applyFont="1" applyFill="1" applyBorder="1"/>
    <xf numFmtId="0" fontId="54" fillId="12" borderId="45" xfId="0" applyFont="1" applyFill="1" applyBorder="1"/>
    <xf numFmtId="165" fontId="54" fillId="12" borderId="43" xfId="1" applyNumberFormat="1" applyFont="1" applyFill="1" applyBorder="1"/>
    <xf numFmtId="9" fontId="54" fillId="12" borderId="59" xfId="2" applyFont="1" applyFill="1" applyBorder="1" applyAlignment="1">
      <alignment horizontal="center"/>
    </xf>
    <xf numFmtId="165" fontId="54" fillId="12" borderId="60" xfId="1" applyNumberFormat="1" applyFont="1" applyFill="1" applyBorder="1"/>
    <xf numFmtId="0" fontId="64" fillId="12" borderId="61" xfId="0" applyFont="1" applyFill="1" applyBorder="1"/>
    <xf numFmtId="0" fontId="44" fillId="9" borderId="46" xfId="0" applyFont="1" applyFill="1" applyBorder="1" applyProtection="1">
      <protection locked="0"/>
    </xf>
    <xf numFmtId="165" fontId="35" fillId="9" borderId="57" xfId="1" applyNumberFormat="1" applyFont="1" applyFill="1" applyBorder="1" applyProtection="1">
      <protection locked="0"/>
    </xf>
    <xf numFmtId="0" fontId="45" fillId="9" borderId="57" xfId="0" applyFont="1" applyFill="1" applyBorder="1" applyProtection="1">
      <protection locked="0"/>
    </xf>
    <xf numFmtId="0" fontId="45" fillId="9" borderId="44" xfId="4" applyFont="1" applyFill="1" applyBorder="1"/>
    <xf numFmtId="0" fontId="35" fillId="9" borderId="55" xfId="0" applyFont="1" applyFill="1" applyBorder="1"/>
    <xf numFmtId="0" fontId="54" fillId="13" borderId="45" xfId="0" applyFont="1" applyFill="1" applyBorder="1"/>
    <xf numFmtId="165" fontId="54" fillId="13" borderId="43" xfId="1" applyNumberFormat="1" applyFont="1" applyFill="1" applyBorder="1"/>
    <xf numFmtId="9" fontId="54" fillId="13" borderId="59" xfId="2" applyFont="1" applyFill="1" applyBorder="1" applyAlignment="1">
      <alignment horizontal="center"/>
    </xf>
    <xf numFmtId="165" fontId="54" fillId="13" borderId="60" xfId="1" applyNumberFormat="1" applyFont="1" applyFill="1" applyBorder="1"/>
    <xf numFmtId="9" fontId="54" fillId="13" borderId="6" xfId="2" applyFont="1" applyFill="1" applyBorder="1" applyAlignment="1">
      <alignment horizontal="center"/>
    </xf>
    <xf numFmtId="0" fontId="64" fillId="13" borderId="61" xfId="0" applyFont="1" applyFill="1" applyBorder="1"/>
    <xf numFmtId="9" fontId="54" fillId="12" borderId="6" xfId="2" applyFont="1" applyFill="1" applyBorder="1" applyAlignment="1">
      <alignment horizontal="center"/>
    </xf>
    <xf numFmtId="0" fontId="54" fillId="12" borderId="62" xfId="0" applyFont="1" applyFill="1" applyBorder="1"/>
    <xf numFmtId="165" fontId="54" fillId="12" borderId="63" xfId="1" applyNumberFormat="1" applyFont="1" applyFill="1" applyBorder="1"/>
    <xf numFmtId="9" fontId="54" fillId="12" borderId="64" xfId="2" applyFont="1" applyFill="1" applyBorder="1" applyAlignment="1">
      <alignment horizontal="center"/>
    </xf>
    <xf numFmtId="165" fontId="54" fillId="12" borderId="42" xfId="1" applyNumberFormat="1" applyFont="1" applyFill="1" applyBorder="1"/>
    <xf numFmtId="9" fontId="24" fillId="0" borderId="0" xfId="2" applyFont="1" applyAlignment="1">
      <alignment horizontal="center"/>
    </xf>
    <xf numFmtId="0" fontId="24" fillId="17" borderId="1" xfId="0" applyFont="1" applyFill="1" applyBorder="1"/>
    <xf numFmtId="0" fontId="17" fillId="17" borderId="1" xfId="0" applyFont="1" applyFill="1" applyBorder="1" applyAlignment="1">
      <alignment horizontal="center" textRotation="90"/>
    </xf>
    <xf numFmtId="0" fontId="35" fillId="17" borderId="0" xfId="0" applyFont="1" applyFill="1"/>
    <xf numFmtId="0" fontId="54" fillId="0" borderId="46" xfId="0" applyFont="1" applyBorder="1"/>
    <xf numFmtId="165" fontId="54" fillId="0" borderId="48" xfId="1" applyNumberFormat="1" applyFont="1" applyFill="1" applyBorder="1"/>
    <xf numFmtId="9" fontId="54" fillId="0" borderId="56" xfId="2" applyFont="1" applyFill="1" applyBorder="1" applyAlignment="1">
      <alignment horizontal="center"/>
    </xf>
    <xf numFmtId="165" fontId="54" fillId="0" borderId="65" xfId="1" applyNumberFormat="1" applyFont="1" applyFill="1" applyBorder="1"/>
    <xf numFmtId="9" fontId="54" fillId="0" borderId="0" xfId="2" applyFont="1" applyFill="1" applyBorder="1" applyAlignment="1">
      <alignment horizontal="center"/>
    </xf>
    <xf numFmtId="0" fontId="64" fillId="0" borderId="57" xfId="0" applyFont="1" applyBorder="1"/>
    <xf numFmtId="0" fontId="59" fillId="0" borderId="1" xfId="0" applyFont="1" applyBorder="1"/>
    <xf numFmtId="165" fontId="59" fillId="0" borderId="1" xfId="1" applyNumberFormat="1" applyFont="1" applyFill="1" applyBorder="1" applyProtection="1"/>
    <xf numFmtId="165" fontId="57" fillId="0" borderId="1" xfId="1" applyNumberFormat="1" applyFont="1" applyFill="1" applyBorder="1" applyProtection="1"/>
    <xf numFmtId="0" fontId="54" fillId="0" borderId="1" xfId="0" applyFont="1" applyBorder="1"/>
    <xf numFmtId="9" fontId="54" fillId="0" borderId="66" xfId="2" applyFont="1" applyFill="1" applyBorder="1" applyAlignment="1">
      <alignment horizontal="center"/>
    </xf>
    <xf numFmtId="165" fontId="54" fillId="12" borderId="67" xfId="1" applyNumberFormat="1" applyFont="1" applyFill="1" applyBorder="1"/>
    <xf numFmtId="165" fontId="54" fillId="12" borderId="68" xfId="1" applyNumberFormat="1" applyFont="1" applyFill="1" applyBorder="1"/>
    <xf numFmtId="9" fontId="54" fillId="12" borderId="11" xfId="2" applyFont="1" applyFill="1" applyBorder="1" applyAlignment="1">
      <alignment horizontal="center"/>
    </xf>
    <xf numFmtId="165" fontId="54" fillId="0" borderId="69" xfId="1" applyNumberFormat="1" applyFont="1" applyFill="1" applyBorder="1"/>
    <xf numFmtId="165" fontId="35" fillId="2" borderId="43" xfId="1" applyNumberFormat="1" applyFont="1" applyFill="1" applyBorder="1"/>
    <xf numFmtId="165" fontId="35" fillId="9" borderId="61" xfId="1" applyNumberFormat="1" applyFont="1" applyFill="1" applyBorder="1" applyProtection="1">
      <protection locked="0"/>
    </xf>
    <xf numFmtId="165" fontId="54" fillId="0" borderId="3" xfId="1" applyNumberFormat="1" applyFont="1" applyFill="1" applyBorder="1"/>
    <xf numFmtId="9" fontId="54" fillId="0" borderId="70" xfId="2" applyFont="1" applyFill="1" applyBorder="1" applyAlignment="1">
      <alignment horizontal="center"/>
    </xf>
    <xf numFmtId="9" fontId="54" fillId="0" borderId="3" xfId="2" applyFont="1" applyFill="1" applyBorder="1" applyAlignment="1">
      <alignment horizontal="center"/>
    </xf>
    <xf numFmtId="0" fontId="54" fillId="4" borderId="0" xfId="0" applyFont="1" applyFill="1" applyAlignment="1">
      <alignment wrapText="1"/>
    </xf>
    <xf numFmtId="0" fontId="54" fillId="15" borderId="0" xfId="0" applyFont="1" applyFill="1" applyAlignment="1">
      <alignment vertical="center" wrapText="1"/>
    </xf>
    <xf numFmtId="0" fontId="60" fillId="2" borderId="0" xfId="0" applyFont="1" applyFill="1" applyAlignment="1">
      <alignment wrapText="1"/>
    </xf>
    <xf numFmtId="169" fontId="1" fillId="0" borderId="0" xfId="1" applyNumberFormat="1" applyFont="1"/>
    <xf numFmtId="0" fontId="71" fillId="0" borderId="0" xfId="4" applyFont="1" applyAlignment="1">
      <alignment horizontal="center"/>
    </xf>
    <xf numFmtId="0" fontId="37" fillId="0" borderId="0" xfId="8" applyFont="1" applyFill="1" applyBorder="1" applyAlignment="1">
      <alignment horizontal="left"/>
    </xf>
    <xf numFmtId="0" fontId="57" fillId="0" borderId="0" xfId="0" applyFont="1" applyAlignment="1">
      <alignment horizontal="center" textRotation="90"/>
    </xf>
    <xf numFmtId="0" fontId="54" fillId="2" borderId="51" xfId="0" applyFont="1" applyFill="1" applyBorder="1" applyAlignment="1">
      <alignment horizontal="left" vertical="center"/>
    </xf>
    <xf numFmtId="0" fontId="54" fillId="2" borderId="55" xfId="0" applyFont="1" applyFill="1" applyBorder="1" applyAlignment="1">
      <alignment horizontal="left" vertical="center"/>
    </xf>
    <xf numFmtId="0" fontId="35" fillId="3" borderId="71" xfId="0" applyFont="1" applyFill="1" applyBorder="1" applyProtection="1">
      <protection locked="0"/>
    </xf>
    <xf numFmtId="0" fontId="35" fillId="3" borderId="72" xfId="0" applyFont="1" applyFill="1" applyBorder="1" applyProtection="1">
      <protection locked="0"/>
    </xf>
    <xf numFmtId="0" fontId="46" fillId="6" borderId="71" xfId="0" applyFont="1" applyFill="1" applyBorder="1" applyAlignment="1">
      <alignment horizontal="right" vertical="center" wrapText="1"/>
    </xf>
    <xf numFmtId="0" fontId="46" fillId="6" borderId="72" xfId="0" applyFont="1" applyFill="1" applyBorder="1" applyAlignment="1">
      <alignment horizontal="right" vertical="center" wrapText="1"/>
    </xf>
    <xf numFmtId="0" fontId="54" fillId="9" borderId="0" xfId="0" applyFont="1" applyFill="1" applyAlignment="1">
      <alignment horizontal="center"/>
    </xf>
    <xf numFmtId="0" fontId="20" fillId="0" borderId="0" xfId="9" applyFont="1" applyAlignment="1">
      <alignment horizontal="left" vertical="top" wrapText="1"/>
    </xf>
    <xf numFmtId="0" fontId="24" fillId="0" borderId="31" xfId="9" applyFont="1" applyBorder="1" applyAlignment="1">
      <alignment horizontal="left" vertical="center"/>
    </xf>
    <xf numFmtId="0" fontId="24" fillId="0" borderId="26" xfId="9" applyFont="1" applyBorder="1" applyAlignment="1">
      <alignment horizontal="left" vertical="center"/>
    </xf>
    <xf numFmtId="0" fontId="24" fillId="0" borderId="22" xfId="9" applyFont="1" applyBorder="1" applyAlignment="1">
      <alignment horizontal="left" vertical="center"/>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D0DAE1DB-E257-994C-833B-702A46D9C519}"/>
  </cellStyles>
  <dxfs count="0"/>
  <tableStyles count="0" defaultTableStyle="TableStyleMedium2" defaultPivotStyle="PivotStyleLight16"/>
  <colors>
    <mruColors>
      <color rgb="FFF2ABF0"/>
      <color rgb="FFE18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90714</xdr:rowOff>
    </xdr:from>
    <xdr:to>
      <xdr:col>10</xdr:col>
      <xdr:colOff>426357</xdr:colOff>
      <xdr:row>3</xdr:row>
      <xdr:rowOff>90714</xdr:rowOff>
    </xdr:to>
    <xdr:cxnSp macro="">
      <xdr:nvCxnSpPr>
        <xdr:cNvPr id="3" name="Gerade Verbindung mit Pfeil 2">
          <a:extLst>
            <a:ext uri="{FF2B5EF4-FFF2-40B4-BE49-F238E27FC236}">
              <a16:creationId xmlns:a16="http://schemas.microsoft.com/office/drawing/2014/main" id="{58171AB1-1087-A987-90B7-DE693A2B586B}"/>
            </a:ext>
          </a:extLst>
        </xdr:cNvPr>
        <xdr:cNvCxnSpPr/>
      </xdr:nvCxnSpPr>
      <xdr:spPr>
        <a:xfrm>
          <a:off x="8436429" y="580571"/>
          <a:ext cx="1052285"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1043214</xdr:colOff>
      <xdr:row>4</xdr:row>
      <xdr:rowOff>108857</xdr:rowOff>
    </xdr:from>
    <xdr:to>
      <xdr:col>10</xdr:col>
      <xdr:colOff>671286</xdr:colOff>
      <xdr:row>4</xdr:row>
      <xdr:rowOff>108858</xdr:rowOff>
    </xdr:to>
    <xdr:cxnSp macro="">
      <xdr:nvCxnSpPr>
        <xdr:cNvPr id="5" name="Gerade Verbindung mit Pfeil 4">
          <a:extLst>
            <a:ext uri="{FF2B5EF4-FFF2-40B4-BE49-F238E27FC236}">
              <a16:creationId xmlns:a16="http://schemas.microsoft.com/office/drawing/2014/main" id="{02E3823C-45F4-0741-9B24-57A2E5BCC524}"/>
            </a:ext>
          </a:extLst>
        </xdr:cNvPr>
        <xdr:cNvCxnSpPr/>
      </xdr:nvCxnSpPr>
      <xdr:spPr>
        <a:xfrm>
          <a:off x="8427357" y="798286"/>
          <a:ext cx="1306286" cy="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31</xdr:row>
      <xdr:rowOff>126999</xdr:rowOff>
    </xdr:from>
    <xdr:to>
      <xdr:col>6</xdr:col>
      <xdr:colOff>691530</xdr:colOff>
      <xdr:row>51</xdr:row>
      <xdr:rowOff>181036</xdr:rowOff>
    </xdr:to>
    <xdr:pic>
      <xdr:nvPicPr>
        <xdr:cNvPr id="2" name="Grafik 1">
          <a:extLst>
            <a:ext uri="{FF2B5EF4-FFF2-40B4-BE49-F238E27FC236}">
              <a16:creationId xmlns:a16="http://schemas.microsoft.com/office/drawing/2014/main" id="{BC4D5B80-FE99-F0FD-413B-200264A4B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510866"/>
          <a:ext cx="6652063" cy="41180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7620</xdr:colOff>
      <xdr:row>13</xdr:row>
      <xdr:rowOff>0</xdr:rowOff>
    </xdr:from>
    <xdr:to>
      <xdr:col>3</xdr:col>
      <xdr:colOff>0</xdr:colOff>
      <xdr:row>14</xdr:row>
      <xdr:rowOff>0</xdr:rowOff>
    </xdr:to>
    <xdr:cxnSp macro="">
      <xdr:nvCxnSpPr>
        <xdr:cNvPr id="2" name="Gerade Verbindung 1">
          <a:extLst>
            <a:ext uri="{FF2B5EF4-FFF2-40B4-BE49-F238E27FC236}">
              <a16:creationId xmlns:a16="http://schemas.microsoft.com/office/drawing/2014/main" id="{EBE7F76A-0D67-3D44-BBDF-9E0FBC5911E5}"/>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13</xdr:row>
      <xdr:rowOff>0</xdr:rowOff>
    </xdr:from>
    <xdr:to>
      <xdr:col>3</xdr:col>
      <xdr:colOff>0</xdr:colOff>
      <xdr:row>14</xdr:row>
      <xdr:rowOff>0</xdr:rowOff>
    </xdr:to>
    <xdr:cxnSp macro="">
      <xdr:nvCxnSpPr>
        <xdr:cNvPr id="3" name="Gerade Verbindung 2">
          <a:extLst>
            <a:ext uri="{FF2B5EF4-FFF2-40B4-BE49-F238E27FC236}">
              <a16:creationId xmlns:a16="http://schemas.microsoft.com/office/drawing/2014/main" id="{9C654D49-0F62-DC4C-B9E3-7A275AAC0D63}"/>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4" name="Gerade Verbindung 3">
          <a:extLst>
            <a:ext uri="{FF2B5EF4-FFF2-40B4-BE49-F238E27FC236}">
              <a16:creationId xmlns:a16="http://schemas.microsoft.com/office/drawing/2014/main" id="{2A32E5F7-5879-E247-B9DB-F2C0CBD789ED}"/>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5" name="Gerade Verbindung 4">
          <a:extLst>
            <a:ext uri="{FF2B5EF4-FFF2-40B4-BE49-F238E27FC236}">
              <a16:creationId xmlns:a16="http://schemas.microsoft.com/office/drawing/2014/main" id="{6FF6EF2A-F1AF-0D47-ACC6-1CAFBE075089}"/>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6" name="Gerade Verbindung 5">
          <a:extLst>
            <a:ext uri="{FF2B5EF4-FFF2-40B4-BE49-F238E27FC236}">
              <a16:creationId xmlns:a16="http://schemas.microsoft.com/office/drawing/2014/main" id="{345B0467-A1F9-024A-BB2A-0A4947D4C369}"/>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7" name="Gerade Verbindung 6">
          <a:extLst>
            <a:ext uri="{FF2B5EF4-FFF2-40B4-BE49-F238E27FC236}">
              <a16:creationId xmlns:a16="http://schemas.microsoft.com/office/drawing/2014/main" id="{958E7B66-75EC-6A47-86C3-B1993D8F51D8}"/>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3.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AC984-8C8C-E047-ABCF-548552C9FFC0}">
  <sheetPr>
    <tabColor theme="9" tint="0.79998168889431442"/>
    <pageSetUpPr fitToPage="1"/>
  </sheetPr>
  <dimension ref="A1:I44"/>
  <sheetViews>
    <sheetView zoomScale="160" zoomScaleNormal="160" workbookViewId="0">
      <selection activeCell="D7" sqref="D7:D15"/>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2.6640625" style="1" bestFit="1" customWidth="1"/>
    <col min="9" max="9" width="13.5" style="1" bestFit="1" customWidth="1"/>
    <col min="10" max="16384" width="10.83203125" style="1"/>
  </cols>
  <sheetData>
    <row r="1" spans="1:9" ht="26">
      <c r="A1" s="356" t="s">
        <v>364</v>
      </c>
      <c r="B1" s="356"/>
      <c r="C1" s="356"/>
      <c r="D1" s="356"/>
      <c r="E1" s="356"/>
      <c r="F1" s="356"/>
    </row>
    <row r="3" spans="1:9" ht="15">
      <c r="A3" s="5" t="s">
        <v>285</v>
      </c>
      <c r="B3" s="6" t="s">
        <v>286</v>
      </c>
      <c r="C3" s="6" t="s">
        <v>287</v>
      </c>
      <c r="D3" s="6" t="s">
        <v>288</v>
      </c>
      <c r="E3" s="6" t="s">
        <v>289</v>
      </c>
      <c r="F3" s="6" t="s">
        <v>290</v>
      </c>
    </row>
    <row r="4" spans="1:9" ht="15">
      <c r="A4" s="7"/>
      <c r="B4" s="8" t="s">
        <v>291</v>
      </c>
      <c r="C4" s="8" t="s">
        <v>292</v>
      </c>
      <c r="D4" s="8"/>
      <c r="E4" s="8"/>
    </row>
    <row r="5" spans="1:9" ht="15">
      <c r="A5" s="9"/>
      <c r="B5" s="10" t="s">
        <v>293</v>
      </c>
      <c r="C5" s="10" t="s">
        <v>294</v>
      </c>
      <c r="D5" s="10" t="s">
        <v>294</v>
      </c>
      <c r="E5" s="10" t="s">
        <v>294</v>
      </c>
      <c r="F5" s="10" t="s">
        <v>294</v>
      </c>
    </row>
    <row r="6" spans="1:9">
      <c r="A6" s="11"/>
      <c r="B6" s="12"/>
      <c r="C6" s="13"/>
      <c r="D6" s="14"/>
      <c r="E6" s="15"/>
      <c r="F6" s="16"/>
    </row>
    <row r="7" spans="1:9">
      <c r="A7" s="11" t="s">
        <v>295</v>
      </c>
      <c r="B7" s="12">
        <v>120</v>
      </c>
      <c r="C7" s="13">
        <v>1705</v>
      </c>
      <c r="D7" s="14">
        <f>+B7*C7</f>
        <v>204600</v>
      </c>
      <c r="E7" s="15">
        <f>+D7/12</f>
        <v>17050</v>
      </c>
      <c r="F7" s="16">
        <f>+B7*8.4</f>
        <v>1008</v>
      </c>
      <c r="I7" s="265"/>
    </row>
    <row r="8" spans="1:9">
      <c r="A8" s="11" t="s">
        <v>296</v>
      </c>
      <c r="B8" s="12">
        <v>100</v>
      </c>
      <c r="C8" s="13">
        <v>1705</v>
      </c>
      <c r="D8" s="14">
        <f t="shared" ref="D8:D15" si="0">+B8*C8</f>
        <v>170500</v>
      </c>
      <c r="E8" s="15">
        <f t="shared" ref="E8:E15" si="1">+D8/12</f>
        <v>14208.333333333334</v>
      </c>
      <c r="F8" s="16">
        <f t="shared" ref="F8:F15" si="2">+B8*8.4</f>
        <v>840</v>
      </c>
      <c r="I8" s="265"/>
    </row>
    <row r="9" spans="1:9">
      <c r="A9" s="11" t="s">
        <v>297</v>
      </c>
      <c r="B9" s="12">
        <v>65</v>
      </c>
      <c r="C9" s="13">
        <v>1850</v>
      </c>
      <c r="D9" s="14">
        <f t="shared" si="0"/>
        <v>120250</v>
      </c>
      <c r="E9" s="15">
        <f t="shared" si="1"/>
        <v>10020.833333333334</v>
      </c>
      <c r="F9" s="16">
        <f t="shared" si="2"/>
        <v>546</v>
      </c>
      <c r="H9" s="14"/>
      <c r="I9" s="265"/>
    </row>
    <row r="10" spans="1:9">
      <c r="A10" s="11" t="s">
        <v>365</v>
      </c>
      <c r="B10" s="12">
        <v>55</v>
      </c>
      <c r="C10" s="13">
        <v>1850</v>
      </c>
      <c r="D10" s="14">
        <f t="shared" si="0"/>
        <v>101750</v>
      </c>
      <c r="E10" s="15">
        <f t="shared" si="1"/>
        <v>8479.1666666666661</v>
      </c>
      <c r="F10" s="16">
        <f t="shared" si="2"/>
        <v>462</v>
      </c>
      <c r="H10" s="14"/>
      <c r="I10" s="265"/>
    </row>
    <row r="11" spans="1:9">
      <c r="A11" s="11" t="s">
        <v>366</v>
      </c>
      <c r="B11" s="12">
        <v>100</v>
      </c>
      <c r="C11" s="13">
        <v>1850</v>
      </c>
      <c r="D11" s="14">
        <f t="shared" si="0"/>
        <v>185000</v>
      </c>
      <c r="E11" s="15">
        <f t="shared" si="1"/>
        <v>15416.666666666666</v>
      </c>
      <c r="F11" s="16">
        <f t="shared" si="2"/>
        <v>840</v>
      </c>
      <c r="H11" s="14"/>
      <c r="I11" s="265"/>
    </row>
    <row r="12" spans="1:9">
      <c r="A12" s="11" t="s">
        <v>367</v>
      </c>
      <c r="B12" s="12">
        <v>65</v>
      </c>
      <c r="C12" s="13">
        <v>1850</v>
      </c>
      <c r="D12" s="14">
        <f t="shared" si="0"/>
        <v>120250</v>
      </c>
      <c r="E12" s="15">
        <f t="shared" si="1"/>
        <v>10020.833333333334</v>
      </c>
      <c r="F12" s="16">
        <f t="shared" si="2"/>
        <v>546</v>
      </c>
      <c r="H12" s="14"/>
      <c r="I12" s="265"/>
    </row>
    <row r="13" spans="1:9">
      <c r="A13" s="11" t="s">
        <v>368</v>
      </c>
      <c r="B13" s="12">
        <v>55</v>
      </c>
      <c r="C13" s="13">
        <v>1850</v>
      </c>
      <c r="D13" s="14">
        <f t="shared" si="0"/>
        <v>101750</v>
      </c>
      <c r="E13" s="15">
        <f t="shared" si="1"/>
        <v>8479.1666666666661</v>
      </c>
      <c r="F13" s="16">
        <f t="shared" si="2"/>
        <v>462</v>
      </c>
      <c r="H13" s="14"/>
      <c r="I13" s="265"/>
    </row>
    <row r="14" spans="1:9">
      <c r="A14" s="11" t="s">
        <v>369</v>
      </c>
      <c r="B14" s="12">
        <v>40</v>
      </c>
      <c r="C14" s="13">
        <v>1850</v>
      </c>
      <c r="D14" s="14">
        <f t="shared" si="0"/>
        <v>74000</v>
      </c>
      <c r="E14" s="15">
        <f t="shared" si="1"/>
        <v>6166.666666666667</v>
      </c>
      <c r="F14" s="16">
        <f t="shared" si="2"/>
        <v>336</v>
      </c>
      <c r="H14" s="14"/>
      <c r="I14" s="265"/>
    </row>
    <row r="15" spans="1:9">
      <c r="A15" s="17" t="s">
        <v>370</v>
      </c>
      <c r="B15" s="18">
        <v>15</v>
      </c>
      <c r="C15" s="19">
        <v>1850</v>
      </c>
      <c r="D15" s="20">
        <f t="shared" si="0"/>
        <v>27750</v>
      </c>
      <c r="E15" s="21">
        <f t="shared" si="1"/>
        <v>2312.5</v>
      </c>
      <c r="F15" s="22">
        <f t="shared" si="2"/>
        <v>126</v>
      </c>
      <c r="H15" s="14"/>
      <c r="I15" s="265"/>
    </row>
    <row r="16" spans="1:9">
      <c r="F16" s="16"/>
      <c r="G16" s="16"/>
    </row>
    <row r="17" spans="1:7">
      <c r="A17" s="23" t="s">
        <v>300</v>
      </c>
      <c r="B17" s="24"/>
      <c r="C17" s="24" t="s">
        <v>301</v>
      </c>
      <c r="D17" s="25"/>
      <c r="E17" s="2"/>
      <c r="F17" s="2"/>
      <c r="G17" s="26"/>
    </row>
    <row r="18" spans="1:7">
      <c r="A18" s="27"/>
      <c r="B18" s="28"/>
      <c r="C18" s="28" t="s">
        <v>302</v>
      </c>
      <c r="D18" s="29"/>
      <c r="G18" s="30"/>
    </row>
    <row r="19" spans="1:7">
      <c r="A19" s="31"/>
      <c r="B19" s="32"/>
      <c r="C19" s="32" t="s">
        <v>303</v>
      </c>
      <c r="D19" s="33"/>
      <c r="E19" s="34"/>
      <c r="F19" s="34"/>
      <c r="G19" s="35"/>
    </row>
    <row r="20" spans="1:7">
      <c r="A20" s="36"/>
      <c r="B20" s="36"/>
      <c r="C20" s="29"/>
      <c r="D20" s="29"/>
    </row>
    <row r="21" spans="1:7">
      <c r="A21" s="23" t="s">
        <v>304</v>
      </c>
      <c r="B21" s="24"/>
      <c r="C21" s="24" t="s">
        <v>305</v>
      </c>
      <c r="D21" s="25"/>
      <c r="E21" s="2"/>
      <c r="F21" s="2"/>
      <c r="G21" s="26"/>
    </row>
    <row r="22" spans="1:7">
      <c r="A22" s="27"/>
      <c r="B22" s="28"/>
      <c r="C22" s="28" t="s">
        <v>306</v>
      </c>
      <c r="D22" s="29"/>
      <c r="G22" s="30"/>
    </row>
    <row r="23" spans="1:7">
      <c r="A23" s="27"/>
      <c r="B23" s="28"/>
      <c r="C23" s="28" t="s">
        <v>307</v>
      </c>
      <c r="D23" s="29"/>
      <c r="G23" s="30"/>
    </row>
    <row r="24" spans="1:7">
      <c r="A24" s="27"/>
      <c r="B24" s="28"/>
      <c r="C24" s="28" t="s">
        <v>308</v>
      </c>
      <c r="D24" s="29"/>
      <c r="G24" s="30"/>
    </row>
    <row r="25" spans="1:7">
      <c r="A25" s="31"/>
      <c r="B25" s="32"/>
      <c r="C25" s="32" t="s">
        <v>309</v>
      </c>
      <c r="D25" s="33"/>
      <c r="E25" s="34"/>
      <c r="F25" s="34"/>
      <c r="G25" s="35"/>
    </row>
    <row r="26" spans="1:7">
      <c r="A26" s="36"/>
      <c r="B26" s="36"/>
      <c r="C26" s="29"/>
      <c r="D26" s="29"/>
    </row>
    <row r="27" spans="1:7">
      <c r="A27" s="37" t="s">
        <v>310</v>
      </c>
      <c r="B27" s="38"/>
      <c r="C27" s="38" t="s">
        <v>311</v>
      </c>
      <c r="D27" s="39"/>
      <c r="E27" s="3"/>
      <c r="F27" s="3"/>
      <c r="G27" s="40"/>
    </row>
    <row r="29" spans="1:7">
      <c r="A29" s="4" t="s">
        <v>312</v>
      </c>
    </row>
    <row r="30" spans="1:7">
      <c r="A30" s="1" t="s">
        <v>313</v>
      </c>
    </row>
    <row r="31" spans="1:7">
      <c r="A31" s="1" t="s">
        <v>314</v>
      </c>
    </row>
    <row r="32" spans="1:7">
      <c r="A32" s="1" t="s">
        <v>315</v>
      </c>
    </row>
    <row r="33" spans="1:1">
      <c r="A33" s="1" t="s">
        <v>316</v>
      </c>
    </row>
    <row r="37" spans="1:1">
      <c r="A37" s="4" t="s">
        <v>317</v>
      </c>
    </row>
    <row r="38" spans="1:1">
      <c r="A38" s="1">
        <v>1</v>
      </c>
    </row>
    <row r="39" spans="1:1">
      <c r="A39" s="1">
        <v>1.5</v>
      </c>
    </row>
    <row r="40" spans="1:1">
      <c r="A40" s="1">
        <v>1.8</v>
      </c>
    </row>
    <row r="41" spans="1:1">
      <c r="A41" s="1">
        <v>2</v>
      </c>
    </row>
    <row r="42" spans="1:1">
      <c r="A42" s="1">
        <v>2.1</v>
      </c>
    </row>
    <row r="43" spans="1:1">
      <c r="A43" s="1">
        <v>2.2000000000000002</v>
      </c>
    </row>
    <row r="44" spans="1:1">
      <c r="A44" s="1">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1F1B3-D660-E94E-AB07-37A1697812BA}">
  <sheetPr>
    <tabColor theme="7" tint="0.79998168889431442"/>
    <pageSetUpPr fitToPage="1"/>
  </sheetPr>
  <dimension ref="A1:P247"/>
  <sheetViews>
    <sheetView showGridLines="0" topLeftCell="A67" zoomScale="142" zoomScaleNormal="140" workbookViewId="0">
      <selection activeCell="G59" sqref="G59"/>
    </sheetView>
  </sheetViews>
  <sheetFormatPr baseColWidth="10" defaultColWidth="10.83203125" defaultRowHeight="16"/>
  <cols>
    <col min="1" max="1" width="3.6640625" style="88" customWidth="1"/>
    <col min="2" max="11" width="10.83203125" style="88"/>
    <col min="12" max="12" width="17.83203125" style="88" customWidth="1"/>
    <col min="13" max="15" width="10.83203125" style="88"/>
    <col min="16" max="16" width="16.6640625" style="88" customWidth="1"/>
    <col min="17" max="16384" width="10.83203125" style="88"/>
  </cols>
  <sheetData>
    <row r="1" spans="1:14">
      <c r="A1" s="90" t="s">
        <v>0</v>
      </c>
      <c r="B1" s="87"/>
      <c r="C1" s="87"/>
      <c r="D1" s="87"/>
      <c r="E1" s="87"/>
      <c r="F1" s="87"/>
      <c r="G1" s="87"/>
      <c r="H1" s="87"/>
      <c r="I1" s="87"/>
      <c r="J1" s="87"/>
      <c r="K1" s="87"/>
      <c r="L1" s="87"/>
      <c r="M1" s="87"/>
      <c r="N1" s="87"/>
    </row>
    <row r="2" spans="1:14">
      <c r="A2" s="89"/>
    </row>
    <row r="3" spans="1:14">
      <c r="A3" s="90" t="s">
        <v>1</v>
      </c>
      <c r="B3" s="87"/>
      <c r="C3" s="87"/>
      <c r="D3" s="87"/>
      <c r="E3" s="87"/>
      <c r="F3" s="87"/>
      <c r="G3" s="87"/>
      <c r="H3" s="87"/>
      <c r="I3" s="87"/>
      <c r="J3" s="87"/>
      <c r="K3" s="87"/>
      <c r="L3" s="87"/>
      <c r="M3" s="87"/>
      <c r="N3" s="87"/>
    </row>
    <row r="4" spans="1:14">
      <c r="A4" s="357" t="s">
        <v>2</v>
      </c>
      <c r="B4" s="357"/>
      <c r="C4" s="357"/>
      <c r="D4" s="357"/>
    </row>
    <row r="5" spans="1:14">
      <c r="A5" s="357" t="s">
        <v>3</v>
      </c>
      <c r="B5" s="357"/>
      <c r="C5" s="357"/>
      <c r="D5" s="357"/>
    </row>
    <row r="6" spans="1:14">
      <c r="A6" s="357" t="s">
        <v>4</v>
      </c>
      <c r="B6" s="357"/>
      <c r="C6" s="357"/>
      <c r="D6" s="357"/>
    </row>
    <row r="7" spans="1:14">
      <c r="A7" s="357" t="s">
        <v>5</v>
      </c>
      <c r="B7" s="357"/>
      <c r="C7" s="357"/>
      <c r="D7" s="357"/>
      <c r="F7" s="118"/>
      <c r="G7" s="118"/>
      <c r="H7" s="118"/>
      <c r="I7" s="118"/>
    </row>
    <row r="8" spans="1:14">
      <c r="A8" s="357" t="s">
        <v>6</v>
      </c>
      <c r="B8" s="357"/>
      <c r="C8" s="357"/>
      <c r="D8" s="357"/>
    </row>
    <row r="9" spans="1:14">
      <c r="A9" s="357" t="s">
        <v>7</v>
      </c>
      <c r="B9" s="357"/>
      <c r="C9" s="357"/>
      <c r="D9" s="357"/>
    </row>
    <row r="10" spans="1:14">
      <c r="A10" s="357" t="s">
        <v>8</v>
      </c>
      <c r="B10" s="357"/>
      <c r="C10" s="357"/>
      <c r="D10" s="357"/>
    </row>
    <row r="11" spans="1:14">
      <c r="A11" s="357" t="s">
        <v>9</v>
      </c>
      <c r="B11" s="357"/>
      <c r="C11" s="357"/>
      <c r="D11" s="357"/>
    </row>
    <row r="12" spans="1:14">
      <c r="A12" s="357" t="s">
        <v>10</v>
      </c>
      <c r="B12" s="357"/>
      <c r="C12" s="357"/>
      <c r="D12" s="357"/>
    </row>
    <row r="13" spans="1:14">
      <c r="A13" s="91"/>
      <c r="F13" s="357"/>
      <c r="G13" s="357"/>
      <c r="H13" s="357"/>
    </row>
    <row r="14" spans="1:14">
      <c r="A14" s="89"/>
    </row>
    <row r="15" spans="1:14">
      <c r="A15" s="90" t="s">
        <v>11</v>
      </c>
      <c r="B15" s="87"/>
      <c r="C15" s="87"/>
      <c r="D15" s="87"/>
      <c r="E15" s="87"/>
      <c r="F15" s="87"/>
      <c r="G15" s="87"/>
      <c r="H15" s="87"/>
      <c r="I15" s="87"/>
      <c r="J15" s="87"/>
      <c r="K15" s="87"/>
      <c r="L15" s="87"/>
      <c r="M15" s="87"/>
      <c r="N15" s="87"/>
    </row>
    <row r="16" spans="1:14">
      <c r="A16" s="88" t="s">
        <v>12</v>
      </c>
    </row>
    <row r="17" spans="1:14">
      <c r="A17" s="88" t="s">
        <v>397</v>
      </c>
    </row>
    <row r="18" spans="1:14" s="92" customFormat="1">
      <c r="A18" s="92" t="s">
        <v>398</v>
      </c>
    </row>
    <row r="19" spans="1:14">
      <c r="A19" s="88" t="s">
        <v>13</v>
      </c>
    </row>
    <row r="20" spans="1:14">
      <c r="A20" s="88" t="s">
        <v>14</v>
      </c>
    </row>
    <row r="22" spans="1:14">
      <c r="A22" s="88" t="s">
        <v>399</v>
      </c>
    </row>
    <row r="23" spans="1:14">
      <c r="A23" s="88" t="s">
        <v>15</v>
      </c>
    </row>
    <row r="26" spans="1:14">
      <c r="A26" s="90" t="s">
        <v>16</v>
      </c>
      <c r="B26" s="87"/>
      <c r="C26" s="87"/>
      <c r="D26" s="87"/>
      <c r="E26" s="87"/>
      <c r="F26" s="87"/>
      <c r="G26" s="87"/>
      <c r="H26" s="87"/>
      <c r="I26" s="87"/>
      <c r="J26" s="87"/>
      <c r="K26" s="87"/>
      <c r="L26" s="87"/>
      <c r="M26" s="87"/>
      <c r="N26" s="87"/>
    </row>
    <row r="27" spans="1:14">
      <c r="A27" s="88" t="s">
        <v>17</v>
      </c>
    </row>
    <row r="28" spans="1:14">
      <c r="A28" s="88" t="s">
        <v>18</v>
      </c>
      <c r="C28" s="88" t="s">
        <v>3</v>
      </c>
      <c r="F28" s="88" t="s">
        <v>19</v>
      </c>
      <c r="G28" s="88" t="s">
        <v>20</v>
      </c>
    </row>
    <row r="29" spans="1:14">
      <c r="A29" s="88" t="s">
        <v>21</v>
      </c>
      <c r="C29" s="88" t="s">
        <v>22</v>
      </c>
      <c r="F29" s="88" t="s">
        <v>23</v>
      </c>
      <c r="G29" s="88" t="s">
        <v>24</v>
      </c>
    </row>
    <row r="30" spans="1:14">
      <c r="A30" s="88" t="s">
        <v>25</v>
      </c>
      <c r="C30" s="88" t="s">
        <v>26</v>
      </c>
      <c r="F30" s="88" t="s">
        <v>400</v>
      </c>
    </row>
    <row r="33" spans="1:16">
      <c r="A33" s="90" t="s">
        <v>27</v>
      </c>
      <c r="B33" s="87"/>
      <c r="C33" s="87"/>
      <c r="D33" s="87"/>
      <c r="E33" s="87"/>
      <c r="F33" s="87"/>
      <c r="G33" s="87"/>
      <c r="H33" s="87"/>
      <c r="I33" s="87"/>
      <c r="J33" s="87"/>
      <c r="K33" s="87"/>
      <c r="L33" s="87"/>
      <c r="M33" s="87"/>
      <c r="N33" s="87"/>
    </row>
    <row r="34" spans="1:16">
      <c r="A34" s="109" t="s">
        <v>28</v>
      </c>
    </row>
    <row r="35" spans="1:16">
      <c r="A35" s="109" t="s">
        <v>29</v>
      </c>
    </row>
    <row r="36" spans="1:16">
      <c r="A36" s="109" t="s">
        <v>30</v>
      </c>
    </row>
    <row r="37" spans="1:16">
      <c r="A37" s="110"/>
    </row>
    <row r="38" spans="1:16" s="133" customFormat="1">
      <c r="A38" s="116" t="s">
        <v>31</v>
      </c>
    </row>
    <row r="39" spans="1:16">
      <c r="A39" s="94" t="s">
        <v>32</v>
      </c>
    </row>
    <row r="40" spans="1:16">
      <c r="A40" s="94" t="s">
        <v>33</v>
      </c>
    </row>
    <row r="41" spans="1:16">
      <c r="A41" s="94"/>
    </row>
    <row r="42" spans="1:16" s="94" customFormat="1">
      <c r="B42" s="94" t="s">
        <v>34</v>
      </c>
    </row>
    <row r="43" spans="1:16" s="94" customFormat="1"/>
    <row r="44" spans="1:16" s="94" customFormat="1">
      <c r="B44" s="94" t="s">
        <v>35</v>
      </c>
    </row>
    <row r="45" spans="1:16" s="94" customFormat="1">
      <c r="B45" s="94" t="s">
        <v>36</v>
      </c>
      <c r="L45" s="253"/>
      <c r="M45" s="263"/>
      <c r="N45" s="256"/>
      <c r="O45" s="263"/>
      <c r="P45" s="255"/>
    </row>
    <row r="46" spans="1:16" s="94" customFormat="1">
      <c r="B46" s="94" t="s">
        <v>401</v>
      </c>
      <c r="L46" s="253"/>
      <c r="M46" s="263"/>
      <c r="N46" s="256"/>
      <c r="O46" s="263"/>
      <c r="P46" s="255"/>
    </row>
    <row r="47" spans="1:16" s="94" customFormat="1">
      <c r="B47" s="94" t="s">
        <v>37</v>
      </c>
      <c r="L47" s="253"/>
      <c r="M47" s="263"/>
      <c r="N47" s="256"/>
      <c r="O47" s="264"/>
      <c r="P47" s="255"/>
    </row>
    <row r="48" spans="1:16" s="94" customFormat="1">
      <c r="B48" s="94" t="s">
        <v>402</v>
      </c>
      <c r="L48" s="253"/>
      <c r="M48" s="263"/>
      <c r="N48" s="256"/>
      <c r="O48" s="264"/>
      <c r="P48" s="255"/>
    </row>
    <row r="49" spans="1:16" s="94" customFormat="1">
      <c r="L49" s="253"/>
      <c r="M49" s="263"/>
      <c r="N49" s="256"/>
      <c r="O49" s="264"/>
      <c r="P49" s="255"/>
    </row>
    <row r="50" spans="1:16" s="94" customFormat="1">
      <c r="B50" s="94" t="s">
        <v>38</v>
      </c>
      <c r="L50" s="253"/>
      <c r="M50" s="263"/>
      <c r="N50" s="256"/>
      <c r="O50" s="263"/>
      <c r="P50" s="255"/>
    </row>
    <row r="51" spans="1:16" s="94" customFormat="1">
      <c r="B51" s="94" t="s">
        <v>405</v>
      </c>
      <c r="L51" s="253"/>
      <c r="M51" s="263"/>
      <c r="N51" s="256"/>
      <c r="O51" s="263"/>
      <c r="P51" s="255"/>
    </row>
    <row r="52" spans="1:16" s="94" customFormat="1">
      <c r="B52" s="94" t="s">
        <v>415</v>
      </c>
      <c r="L52" s="253"/>
      <c r="M52" s="263"/>
      <c r="N52" s="256"/>
      <c r="O52" s="263"/>
      <c r="P52" s="255"/>
    </row>
    <row r="53" spans="1:16" s="94" customFormat="1">
      <c r="B53" s="94" t="s">
        <v>416</v>
      </c>
    </row>
    <row r="54" spans="1:16" s="94" customFormat="1">
      <c r="B54" s="94" t="s">
        <v>417</v>
      </c>
    </row>
    <row r="55" spans="1:16" s="94" customFormat="1">
      <c r="B55" s="96" t="s">
        <v>403</v>
      </c>
    </row>
    <row r="56" spans="1:16" s="94" customFormat="1"/>
    <row r="57" spans="1:16" s="94" customFormat="1">
      <c r="B57" s="94" t="s">
        <v>433</v>
      </c>
    </row>
    <row r="58" spans="1:16" s="94" customFormat="1">
      <c r="B58" s="94" t="s">
        <v>404</v>
      </c>
    </row>
    <row r="59" spans="1:16" s="94" customFormat="1"/>
    <row r="60" spans="1:16" s="94" customFormat="1">
      <c r="B60" s="94" t="s">
        <v>414</v>
      </c>
    </row>
    <row r="61" spans="1:16" s="94" customFormat="1"/>
    <row r="62" spans="1:16">
      <c r="A62" s="94" t="s">
        <v>39</v>
      </c>
    </row>
    <row r="63" spans="1:16">
      <c r="A63" s="94" t="s">
        <v>40</v>
      </c>
    </row>
    <row r="64" spans="1:16">
      <c r="A64" s="94" t="s">
        <v>41</v>
      </c>
    </row>
    <row r="65" spans="1:15" ht="22" customHeight="1">
      <c r="A65" s="128" t="s">
        <v>42</v>
      </c>
      <c r="O65" s="84"/>
    </row>
    <row r="66" spans="1:15">
      <c r="A66" s="111" t="s">
        <v>43</v>
      </c>
    </row>
    <row r="67" spans="1:15">
      <c r="A67" s="111" t="s">
        <v>44</v>
      </c>
    </row>
    <row r="68" spans="1:15">
      <c r="A68" s="95" t="s">
        <v>45</v>
      </c>
    </row>
    <row r="69" spans="1:15">
      <c r="A69" s="109" t="s">
        <v>46</v>
      </c>
    </row>
    <row r="70" spans="1:15">
      <c r="A70" s="88" t="s">
        <v>47</v>
      </c>
    </row>
    <row r="73" spans="1:15">
      <c r="A73" s="109"/>
    </row>
    <row r="74" spans="1:15" s="89" customFormat="1">
      <c r="A74" s="116" t="s">
        <v>48</v>
      </c>
    </row>
    <row r="75" spans="1:15">
      <c r="A75" s="94" t="s">
        <v>32</v>
      </c>
    </row>
    <row r="76" spans="1:15">
      <c r="A76" s="94" t="s">
        <v>49</v>
      </c>
    </row>
    <row r="77" spans="1:15">
      <c r="A77" s="94" t="s">
        <v>50</v>
      </c>
    </row>
    <row r="78" spans="1:15">
      <c r="A78" s="94" t="s">
        <v>51</v>
      </c>
    </row>
    <row r="79" spans="1:15" ht="22" customHeight="1">
      <c r="A79" s="128" t="s">
        <v>52</v>
      </c>
      <c r="O79" s="84"/>
    </row>
    <row r="80" spans="1:15">
      <c r="A80" s="94" t="s">
        <v>53</v>
      </c>
    </row>
    <row r="81" spans="1:15">
      <c r="A81" s="112" t="s">
        <v>54</v>
      </c>
    </row>
    <row r="82" spans="1:15">
      <c r="A82" s="95" t="s">
        <v>45</v>
      </c>
    </row>
    <row r="83" spans="1:15">
      <c r="A83" s="109" t="s">
        <v>55</v>
      </c>
    </row>
    <row r="84" spans="1:15">
      <c r="A84" s="88" t="s">
        <v>47</v>
      </c>
    </row>
    <row r="86" spans="1:15">
      <c r="A86" s="109"/>
    </row>
    <row r="87" spans="1:15">
      <c r="A87" s="109"/>
    </row>
    <row r="88" spans="1:15" s="89" customFormat="1">
      <c r="A88" s="116" t="s">
        <v>56</v>
      </c>
    </row>
    <row r="89" spans="1:15">
      <c r="A89" s="94" t="s">
        <v>32</v>
      </c>
    </row>
    <row r="90" spans="1:15">
      <c r="A90" s="94" t="s">
        <v>57</v>
      </c>
    </row>
    <row r="91" spans="1:15">
      <c r="A91" s="94" t="s">
        <v>39</v>
      </c>
    </row>
    <row r="92" spans="1:15">
      <c r="A92" s="94" t="s">
        <v>40</v>
      </c>
    </row>
    <row r="93" spans="1:15">
      <c r="A93" s="94" t="s">
        <v>41</v>
      </c>
    </row>
    <row r="94" spans="1:15" ht="22" customHeight="1">
      <c r="A94" s="128" t="s">
        <v>42</v>
      </c>
      <c r="O94" s="84"/>
    </row>
    <row r="95" spans="1:15">
      <c r="A95" s="111" t="s">
        <v>43</v>
      </c>
    </row>
    <row r="96" spans="1:15">
      <c r="A96" s="111" t="s">
        <v>44</v>
      </c>
    </row>
    <row r="97" spans="1:15">
      <c r="A97" s="95" t="s">
        <v>45</v>
      </c>
    </row>
    <row r="98" spans="1:15">
      <c r="A98" s="109" t="s">
        <v>46</v>
      </c>
    </row>
    <row r="99" spans="1:15">
      <c r="A99" s="88" t="s">
        <v>47</v>
      </c>
    </row>
    <row r="101" spans="1:15">
      <c r="A101" s="109"/>
    </row>
    <row r="102" spans="1:15" s="89" customFormat="1">
      <c r="A102" s="116" t="s">
        <v>58</v>
      </c>
    </row>
    <row r="103" spans="1:15">
      <c r="A103" s="94" t="s">
        <v>32</v>
      </c>
    </row>
    <row r="104" spans="1:15">
      <c r="A104" s="94" t="s">
        <v>59</v>
      </c>
    </row>
    <row r="105" spans="1:15">
      <c r="A105" s="94" t="s">
        <v>39</v>
      </c>
    </row>
    <row r="106" spans="1:15">
      <c r="A106" s="94" t="s">
        <v>40</v>
      </c>
      <c r="O106" s="127"/>
    </row>
    <row r="107" spans="1:15">
      <c r="A107" s="94" t="s">
        <v>41</v>
      </c>
      <c r="O107" s="84"/>
    </row>
    <row r="108" spans="1:15" ht="22" customHeight="1">
      <c r="A108" s="128" t="s">
        <v>42</v>
      </c>
      <c r="O108" s="84"/>
    </row>
    <row r="109" spans="1:15">
      <c r="A109" s="111" t="s">
        <v>43</v>
      </c>
      <c r="O109" s="84"/>
    </row>
    <row r="110" spans="1:15">
      <c r="A110" s="111" t="s">
        <v>60</v>
      </c>
      <c r="O110" s="84"/>
    </row>
    <row r="111" spans="1:15">
      <c r="A111" s="111" t="s">
        <v>61</v>
      </c>
      <c r="O111" s="84"/>
    </row>
    <row r="112" spans="1:15">
      <c r="A112" s="111" t="s">
        <v>62</v>
      </c>
      <c r="O112" s="84"/>
    </row>
    <row r="113" spans="1:15">
      <c r="A113" s="111" t="s">
        <v>63</v>
      </c>
      <c r="O113" s="84"/>
    </row>
    <row r="114" spans="1:15">
      <c r="A114" s="111" t="s">
        <v>64</v>
      </c>
      <c r="O114" s="84"/>
    </row>
    <row r="115" spans="1:15">
      <c r="A115" s="111" t="s">
        <v>65</v>
      </c>
      <c r="O115" s="84"/>
    </row>
    <row r="116" spans="1:15">
      <c r="A116" s="111" t="s">
        <v>44</v>
      </c>
    </row>
    <row r="117" spans="1:15">
      <c r="A117" s="95" t="s">
        <v>45</v>
      </c>
    </row>
    <row r="118" spans="1:15">
      <c r="A118" s="109" t="s">
        <v>46</v>
      </c>
    </row>
    <row r="119" spans="1:15">
      <c r="A119" s="88" t="s">
        <v>47</v>
      </c>
    </row>
    <row r="122" spans="1:15">
      <c r="A122" s="90" t="s">
        <v>66</v>
      </c>
      <c r="B122" s="87"/>
      <c r="C122" s="87"/>
      <c r="D122" s="87"/>
      <c r="E122" s="87"/>
      <c r="F122" s="87"/>
      <c r="G122" s="87"/>
      <c r="H122" s="87"/>
      <c r="I122" s="87"/>
      <c r="J122" s="87"/>
      <c r="K122" s="87"/>
      <c r="L122" s="87"/>
      <c r="M122" s="87"/>
      <c r="N122" s="87"/>
    </row>
    <row r="123" spans="1:15">
      <c r="A123" s="93" t="s">
        <v>67</v>
      </c>
    </row>
    <row r="124" spans="1:15">
      <c r="A124" s="94" t="s">
        <v>68</v>
      </c>
    </row>
    <row r="125" spans="1:15">
      <c r="A125" s="94"/>
    </row>
    <row r="126" spans="1:15">
      <c r="A126" s="93" t="s">
        <v>69</v>
      </c>
    </row>
    <row r="127" spans="1:15">
      <c r="A127" s="94" t="s">
        <v>70</v>
      </c>
    </row>
    <row r="128" spans="1:15">
      <c r="A128" s="94" t="s">
        <v>71</v>
      </c>
    </row>
    <row r="129" spans="1:14">
      <c r="A129" s="94"/>
    </row>
    <row r="130" spans="1:14">
      <c r="A130" s="93" t="s">
        <v>72</v>
      </c>
    </row>
    <row r="131" spans="1:14">
      <c r="A131" s="94" t="s">
        <v>73</v>
      </c>
    </row>
    <row r="132" spans="1:14">
      <c r="A132" s="94" t="s">
        <v>74</v>
      </c>
    </row>
    <row r="133" spans="1:14">
      <c r="A133" s="94" t="s">
        <v>75</v>
      </c>
    </row>
    <row r="134" spans="1:14">
      <c r="A134" s="94" t="s">
        <v>76</v>
      </c>
    </row>
    <row r="135" spans="1:14">
      <c r="A135" s="94"/>
    </row>
    <row r="137" spans="1:14">
      <c r="A137" s="90" t="s">
        <v>77</v>
      </c>
      <c r="B137" s="87"/>
      <c r="C137" s="87"/>
      <c r="D137" s="87"/>
      <c r="E137" s="87"/>
      <c r="F137" s="87"/>
      <c r="G137" s="87"/>
      <c r="H137" s="87"/>
      <c r="I137" s="87"/>
      <c r="J137" s="87"/>
      <c r="K137" s="87"/>
      <c r="L137" s="87"/>
      <c r="M137" s="87"/>
      <c r="N137" s="87"/>
    </row>
    <row r="138" spans="1:14">
      <c r="A138" s="93" t="s">
        <v>67</v>
      </c>
    </row>
    <row r="139" spans="1:14">
      <c r="A139" s="94" t="s">
        <v>78</v>
      </c>
    </row>
    <row r="140" spans="1:14">
      <c r="A140" s="94" t="s">
        <v>79</v>
      </c>
    </row>
    <row r="141" spans="1:14">
      <c r="A141" s="94"/>
    </row>
    <row r="142" spans="1:14">
      <c r="A142" s="93" t="s">
        <v>69</v>
      </c>
    </row>
    <row r="143" spans="1:14">
      <c r="A143" s="94" t="s">
        <v>80</v>
      </c>
    </row>
    <row r="144" spans="1:14">
      <c r="A144" s="94"/>
    </row>
    <row r="145" spans="1:14">
      <c r="A145" s="93" t="s">
        <v>72</v>
      </c>
    </row>
    <row r="146" spans="1:14" s="91" customFormat="1">
      <c r="A146" s="95" t="s">
        <v>81</v>
      </c>
    </row>
    <row r="147" spans="1:14">
      <c r="A147" s="94" t="s">
        <v>82</v>
      </c>
    </row>
    <row r="148" spans="1:14">
      <c r="A148" s="94" t="s">
        <v>83</v>
      </c>
    </row>
    <row r="150" spans="1:14">
      <c r="A150" s="93" t="s">
        <v>84</v>
      </c>
    </row>
    <row r="151" spans="1:14">
      <c r="A151" s="96" t="s">
        <v>85</v>
      </c>
    </row>
    <row r="152" spans="1:14">
      <c r="A152" s="96" t="s">
        <v>86</v>
      </c>
    </row>
    <row r="153" spans="1:14">
      <c r="A153" s="94"/>
    </row>
    <row r="155" spans="1:14">
      <c r="A155" s="90" t="s">
        <v>87</v>
      </c>
      <c r="B155" s="87"/>
      <c r="C155" s="87"/>
      <c r="D155" s="87"/>
      <c r="E155" s="87"/>
      <c r="F155" s="87"/>
      <c r="G155" s="87"/>
      <c r="H155" s="87"/>
      <c r="I155" s="87"/>
      <c r="J155" s="87"/>
      <c r="K155" s="87"/>
      <c r="L155" s="87"/>
      <c r="M155" s="87"/>
      <c r="N155" s="87"/>
    </row>
    <row r="156" spans="1:14">
      <c r="A156" s="96" t="s">
        <v>88</v>
      </c>
    </row>
    <row r="157" spans="1:14">
      <c r="A157" s="96" t="s">
        <v>89</v>
      </c>
    </row>
    <row r="158" spans="1:14">
      <c r="A158" s="96" t="s">
        <v>90</v>
      </c>
    </row>
    <row r="159" spans="1:14">
      <c r="A159" s="96" t="s">
        <v>406</v>
      </c>
    </row>
    <row r="160" spans="1:14">
      <c r="A160" s="96" t="s">
        <v>91</v>
      </c>
    </row>
    <row r="161" spans="1:14">
      <c r="A161" s="96"/>
    </row>
    <row r="162" spans="1:14">
      <c r="A162" s="96"/>
    </row>
    <row r="163" spans="1:14">
      <c r="A163" s="90" t="s">
        <v>92</v>
      </c>
      <c r="B163" s="87"/>
      <c r="C163" s="87"/>
      <c r="D163" s="87"/>
      <c r="E163" s="87"/>
      <c r="F163" s="87"/>
      <c r="G163" s="87"/>
      <c r="H163" s="87"/>
      <c r="I163" s="87"/>
      <c r="J163" s="87"/>
      <c r="K163" s="87"/>
      <c r="L163" s="87"/>
      <c r="M163" s="87"/>
      <c r="N163" s="87"/>
    </row>
    <row r="164" spans="1:14">
      <c r="A164" s="94" t="s">
        <v>407</v>
      </c>
    </row>
    <row r="165" spans="1:14">
      <c r="A165" s="94"/>
    </row>
    <row r="166" spans="1:14">
      <c r="A166" s="95" t="s">
        <v>93</v>
      </c>
    </row>
    <row r="167" spans="1:14">
      <c r="A167" s="94" t="s">
        <v>94</v>
      </c>
    </row>
    <row r="168" spans="1:14">
      <c r="A168" s="94" t="s">
        <v>95</v>
      </c>
    </row>
    <row r="169" spans="1:14" ht="22" customHeight="1">
      <c r="A169" s="129" t="s">
        <v>408</v>
      </c>
    </row>
    <row r="170" spans="1:14">
      <c r="A170" s="96" t="s">
        <v>96</v>
      </c>
    </row>
    <row r="171" spans="1:14">
      <c r="A171" s="94" t="s">
        <v>97</v>
      </c>
    </row>
    <row r="172" spans="1:14">
      <c r="A172" s="94"/>
    </row>
    <row r="173" spans="1:14">
      <c r="A173" s="94" t="s">
        <v>98</v>
      </c>
    </row>
    <row r="174" spans="1:14">
      <c r="A174" s="94" t="s">
        <v>99</v>
      </c>
    </row>
    <row r="175" spans="1:14">
      <c r="A175" s="94"/>
    </row>
    <row r="176" spans="1:14">
      <c r="A176" s="95" t="s">
        <v>100</v>
      </c>
    </row>
    <row r="177" spans="1:14">
      <c r="A177" s="88" t="s">
        <v>101</v>
      </c>
    </row>
    <row r="178" spans="1:14">
      <c r="A178" s="88" t="s">
        <v>102</v>
      </c>
    </row>
    <row r="179" spans="1:14">
      <c r="A179" s="88" t="s">
        <v>103</v>
      </c>
    </row>
    <row r="180" spans="1:14">
      <c r="A180" s="88" t="s">
        <v>104</v>
      </c>
    </row>
    <row r="182" spans="1:14">
      <c r="A182" s="95" t="s">
        <v>105</v>
      </c>
    </row>
    <row r="183" spans="1:14">
      <c r="A183" s="88" t="s">
        <v>101</v>
      </c>
    </row>
    <row r="184" spans="1:14">
      <c r="A184" s="88" t="s">
        <v>106</v>
      </c>
    </row>
    <row r="185" spans="1:14">
      <c r="A185" s="88" t="s">
        <v>107</v>
      </c>
    </row>
    <row r="186" spans="1:14">
      <c r="A186" s="88" t="s">
        <v>108</v>
      </c>
    </row>
    <row r="187" spans="1:14">
      <c r="A187" s="94"/>
    </row>
    <row r="188" spans="1:14">
      <c r="A188" s="94"/>
    </row>
    <row r="189" spans="1:14">
      <c r="A189" s="90" t="s">
        <v>109</v>
      </c>
      <c r="B189" s="87"/>
      <c r="C189" s="87"/>
      <c r="D189" s="87"/>
      <c r="E189" s="87"/>
      <c r="F189" s="87"/>
      <c r="G189" s="87"/>
      <c r="H189" s="87"/>
      <c r="I189" s="87"/>
      <c r="J189" s="87"/>
      <c r="K189" s="87"/>
      <c r="L189" s="87"/>
      <c r="M189" s="87"/>
      <c r="N189" s="87"/>
    </row>
    <row r="190" spans="1:14">
      <c r="A190" s="94" t="s">
        <v>110</v>
      </c>
    </row>
    <row r="191" spans="1:14">
      <c r="A191" s="94" t="s">
        <v>111</v>
      </c>
    </row>
    <row r="192" spans="1:14">
      <c r="A192" s="94"/>
    </row>
    <row r="193" spans="1:14">
      <c r="A193" s="94" t="s">
        <v>112</v>
      </c>
    </row>
    <row r="194" spans="1:14">
      <c r="A194" s="94" t="s">
        <v>113</v>
      </c>
    </row>
    <row r="195" spans="1:14">
      <c r="A195" s="94"/>
    </row>
    <row r="196" spans="1:14">
      <c r="A196" s="93" t="s">
        <v>114</v>
      </c>
    </row>
    <row r="197" spans="1:14">
      <c r="A197" s="94" t="s">
        <v>115</v>
      </c>
    </row>
    <row r="198" spans="1:14">
      <c r="A198" s="94" t="s">
        <v>116</v>
      </c>
    </row>
    <row r="199" spans="1:14">
      <c r="A199" s="96" t="s">
        <v>117</v>
      </c>
    </row>
    <row r="202" spans="1:14">
      <c r="A202" s="90" t="s">
        <v>118</v>
      </c>
      <c r="B202" s="87"/>
      <c r="C202" s="87"/>
      <c r="D202" s="87"/>
      <c r="E202" s="87"/>
      <c r="F202" s="87"/>
      <c r="G202" s="87"/>
      <c r="H202" s="87"/>
      <c r="I202" s="87"/>
      <c r="J202" s="87"/>
      <c r="K202" s="87"/>
      <c r="L202" s="87"/>
      <c r="M202" s="87"/>
      <c r="N202" s="87"/>
    </row>
    <row r="203" spans="1:14">
      <c r="A203" s="93" t="s">
        <v>114</v>
      </c>
    </row>
    <row r="204" spans="1:14">
      <c r="A204" s="94" t="s">
        <v>119</v>
      </c>
    </row>
    <row r="205" spans="1:14">
      <c r="A205" s="94"/>
    </row>
    <row r="206" spans="1:14">
      <c r="A206" s="93" t="s">
        <v>120</v>
      </c>
    </row>
    <row r="207" spans="1:14">
      <c r="A207" s="94" t="s">
        <v>409</v>
      </c>
    </row>
    <row r="208" spans="1:14" s="109" customFormat="1">
      <c r="A208" s="113"/>
    </row>
    <row r="209" spans="1:2">
      <c r="A209" s="94"/>
    </row>
    <row r="210" spans="1:2">
      <c r="A210" s="93" t="s">
        <v>121</v>
      </c>
    </row>
    <row r="211" spans="1:2">
      <c r="A211" s="94"/>
    </row>
    <row r="212" spans="1:2">
      <c r="A212" s="94"/>
    </row>
    <row r="213" spans="1:2">
      <c r="A213" s="116" t="s">
        <v>122</v>
      </c>
    </row>
    <row r="214" spans="1:2">
      <c r="A214" s="94" t="s">
        <v>123</v>
      </c>
    </row>
    <row r="215" spans="1:2">
      <c r="A215" s="94"/>
    </row>
    <row r="216" spans="1:2">
      <c r="A216" s="116" t="s">
        <v>124</v>
      </c>
    </row>
    <row r="217" spans="1:2">
      <c r="A217" s="95" t="s">
        <v>125</v>
      </c>
    </row>
    <row r="218" spans="1:2">
      <c r="A218" s="117" t="s">
        <v>126</v>
      </c>
      <c r="B218" s="96" t="s">
        <v>127</v>
      </c>
    </row>
    <row r="219" spans="1:2">
      <c r="B219" s="96"/>
    </row>
    <row r="220" spans="1:2">
      <c r="A220" s="94" t="s">
        <v>410</v>
      </c>
    </row>
    <row r="221" spans="1:2">
      <c r="A221" s="96" t="s">
        <v>126</v>
      </c>
      <c r="B221" s="96" t="s">
        <v>128</v>
      </c>
    </row>
    <row r="222" spans="1:2">
      <c r="A222" s="96"/>
      <c r="B222" s="96" t="s">
        <v>129</v>
      </c>
    </row>
    <row r="223" spans="1:2">
      <c r="A223" s="96" t="s">
        <v>126</v>
      </c>
      <c r="B223" s="96" t="s">
        <v>411</v>
      </c>
    </row>
    <row r="224" spans="1:2">
      <c r="A224" s="96"/>
      <c r="B224" s="96" t="s">
        <v>130</v>
      </c>
    </row>
    <row r="225" spans="1:2">
      <c r="A225" s="93"/>
    </row>
    <row r="226" spans="1:2">
      <c r="A226" s="116" t="s">
        <v>131</v>
      </c>
    </row>
    <row r="227" spans="1:2">
      <c r="A227" s="96" t="s">
        <v>132</v>
      </c>
    </row>
    <row r="228" spans="1:2">
      <c r="A228" s="96" t="s">
        <v>133</v>
      </c>
    </row>
    <row r="229" spans="1:2" ht="7" customHeight="1">
      <c r="A229" s="116"/>
    </row>
    <row r="230" spans="1:2">
      <c r="A230" s="96" t="s">
        <v>126</v>
      </c>
      <c r="B230" s="88" t="s">
        <v>134</v>
      </c>
    </row>
    <row r="231" spans="1:2">
      <c r="A231" s="96" t="s">
        <v>126</v>
      </c>
      <c r="B231" s="88" t="s">
        <v>135</v>
      </c>
    </row>
    <row r="232" spans="1:2">
      <c r="A232" s="96" t="s">
        <v>126</v>
      </c>
      <c r="B232" s="88" t="s">
        <v>136</v>
      </c>
    </row>
    <row r="233" spans="1:2">
      <c r="A233" s="96"/>
    </row>
    <row r="234" spans="1:2">
      <c r="A234" s="96" t="s">
        <v>412</v>
      </c>
    </row>
    <row r="235" spans="1:2" ht="7" customHeight="1">
      <c r="A235" s="116"/>
    </row>
    <row r="236" spans="1:2">
      <c r="A236" s="96" t="s">
        <v>126</v>
      </c>
      <c r="B236" s="88" t="s">
        <v>137</v>
      </c>
    </row>
    <row r="237" spans="1:2">
      <c r="A237" s="96"/>
      <c r="B237" s="96" t="s">
        <v>138</v>
      </c>
    </row>
    <row r="238" spans="1:2">
      <c r="A238" s="96" t="s">
        <v>126</v>
      </c>
      <c r="B238" s="88" t="s">
        <v>139</v>
      </c>
    </row>
    <row r="239" spans="1:2">
      <c r="A239" s="96"/>
      <c r="B239" s="88" t="s">
        <v>138</v>
      </c>
    </row>
    <row r="240" spans="1:2">
      <c r="A240" s="96" t="s">
        <v>126</v>
      </c>
      <c r="B240" s="88" t="s">
        <v>413</v>
      </c>
    </row>
    <row r="241" spans="1:2">
      <c r="A241" s="96"/>
      <c r="B241" s="88" t="s">
        <v>138</v>
      </c>
    </row>
    <row r="242" spans="1:2">
      <c r="A242" s="96" t="s">
        <v>140</v>
      </c>
    </row>
    <row r="243" spans="1:2">
      <c r="A243" s="96"/>
    </row>
    <row r="244" spans="1:2">
      <c r="A244" s="93" t="s">
        <v>141</v>
      </c>
    </row>
    <row r="245" spans="1:2">
      <c r="A245" s="94" t="s">
        <v>142</v>
      </c>
    </row>
    <row r="246" spans="1:2">
      <c r="A246" s="88" t="s">
        <v>143</v>
      </c>
    </row>
    <row r="247" spans="1:2">
      <c r="A247" s="88" t="s">
        <v>144</v>
      </c>
    </row>
  </sheetData>
  <mergeCells count="10">
    <mergeCell ref="A7:D7"/>
    <mergeCell ref="A6:D6"/>
    <mergeCell ref="A5:D5"/>
    <mergeCell ref="A4:D4"/>
    <mergeCell ref="F13:H13"/>
    <mergeCell ref="A12:D12"/>
    <mergeCell ref="A11:D11"/>
    <mergeCell ref="A9:D9"/>
    <mergeCell ref="A8:D8"/>
    <mergeCell ref="A10:D10"/>
  </mergeCells>
  <hyperlinks>
    <hyperlink ref="A10" location="'Wegleitung Kalkulation'!A118" display="Geräte / Anlagen" xr:uid="{730E3710-DEBA-3F4C-A939-23665CE852C9}"/>
    <hyperlink ref="A4" location="'Wegleitung Kalkulation'!A15" display="Erläuterungen" xr:uid="{021429B6-67E6-FA4B-85AA-960857BCC207}"/>
    <hyperlink ref="A5" location="'Wegleitung Kalkulation'!A26" display="Projekt-Bezeichnung" xr:uid="{6519A628-B253-4843-A446-1BFAC6EC78D2}"/>
    <hyperlink ref="A7" location="'Wegleitung Kalkulation'!A77" display="Sachkosten" xr:uid="{74061B2F-B526-714D-BC6D-98B0E4EB67CD}"/>
    <hyperlink ref="A8" location="'Wegleitung Kalkulation'!A91" display="Subcontracting" xr:uid="{E39F5929-92C0-8942-A605-3884F72F25B5}"/>
    <hyperlink ref="A11" location="'Wegleitung Kalkulation'!A138" display="Kalkulation Overhead" xr:uid="{9639D2FB-3102-374B-AA55-097EEB556C30}"/>
    <hyperlink ref="A6" location="'Wegleitung Kalkulation'!A33" display="Personalkosten" xr:uid="{01EE8B4C-82C2-184E-A0CF-710A204C1D56}"/>
    <hyperlink ref="A9" location="'Wegleitung Kalkulation'!A109" display="Praxispartner" xr:uid="{6F4CFE17-2380-3F47-923B-9403F77CF2DB}"/>
    <hyperlink ref="A11:C11" location="'Wegleitung Kalkulation'!A171" display="Kalkulation Overhead" xr:uid="{227DD101-E9FB-1C49-BBB9-0F0C450D5D26}"/>
    <hyperlink ref="A7:C7" location="'Wegleitung Kalkulation'!A101" display="Sachkosten" xr:uid="{AD2BA4F6-7020-3945-B04A-6B665C262A20}"/>
    <hyperlink ref="A8:C8" location="'Wegleitung Kalkulation'!A116" display="Subcontracting" xr:uid="{D3B3859B-B13F-574C-B275-DD1EE905B3B0}"/>
    <hyperlink ref="A9:C9" location="'Wegleitung Kalkulation'!A134" display="Praxispartner" xr:uid="{B4462501-8A9C-774E-86BD-8CD116D19ADE}"/>
    <hyperlink ref="A10:D10" location="'Wegleitung Kalkulation'!A159" display="Geräte / Anlagen / Infrastruktur" xr:uid="{1772165F-8DDC-2D40-98D5-166A6BF0C4B6}"/>
    <hyperlink ref="A7:D7" location="'Wegleitung Kalkulation'!A118" display="Sachkosten" xr:uid="{5058713D-03A0-924B-8CB5-4010F8E60BDA}"/>
    <hyperlink ref="A8:D8" location="'Wegleitung Kalkulation'!A133" display="Subcontracting" xr:uid="{A744A1DE-2408-F947-B67F-89F61C049DCE}"/>
    <hyperlink ref="A9:D9" location="'Wegleitung Kalkulation'!A151" display="Praxispartner" xr:uid="{11934BF5-FE8C-EF46-A4B1-51DC542F2C47}"/>
    <hyperlink ref="A11:D11" location="'Wegleitung Kalkulation'!A185" display="Kalkulation Overhead" xr:uid="{847B180F-A447-8944-8562-682D6672DDA2}"/>
    <hyperlink ref="A12:D12" location="'Wegleitung Kalkulation'!A198" display="Infos zu Projekt-Finanzierung" xr:uid="{C56D6477-A75C-6845-A99F-476F53114C82}"/>
  </hyperlinks>
  <pageMargins left="0.7" right="0.7" top="0.78740157499999996" bottom="0.78740157499999996" header="0.3" footer="0.3"/>
  <pageSetup paperSize="9" scale="69" fitToHeight="0" orientation="landscape" horizontalDpi="0" verticalDpi="0"/>
  <headerFooter>
    <oddHeader>&amp;C&amp;"Helvetica Fett,Fett"&amp;16&amp;K000000Wegleitung für das DIZH Innovationsprogramm Kalkulations-Excel-Sheet</oddHeader>
    <oddFooter>&amp;C&amp;"Calibri,Standard"&amp;K000000&amp;P / &amp;N&amp;R&amp;"Calibri,Standard"&amp;K000000letzte Änderung: 17.05.2023 / ds</oddFooter>
  </headerFooter>
  <rowBreaks count="3" manualBreakCount="3">
    <brk id="32" max="16383" man="1"/>
    <brk id="73" max="16383" man="1"/>
    <brk id="201" max="16383" man="1"/>
  </row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F5C9F-E247-F149-97DA-DCDFCEB8CE42}">
  <sheetPr>
    <tabColor theme="5" tint="0.79998168889431442"/>
    <outlinePr summaryRight="0"/>
    <pageSetUpPr fitToPage="1"/>
  </sheetPr>
  <dimension ref="A1:S96"/>
  <sheetViews>
    <sheetView zoomScale="112" zoomScaleNormal="112" workbookViewId="0">
      <pane ySplit="10" topLeftCell="A11" activePane="bottomLeft" state="frozen"/>
      <selection activeCell="A7" sqref="A7:C7"/>
      <selection pane="bottomLeft" activeCell="P7" sqref="P7"/>
    </sheetView>
  </sheetViews>
  <sheetFormatPr baseColWidth="10" defaultColWidth="10.83203125" defaultRowHeight="16" outlineLevelRow="1" outlineLevelCol="1"/>
  <cols>
    <col min="1" max="1" width="48.83203125" style="150" customWidth="1"/>
    <col min="2" max="2" width="15.83203125" style="151" customWidth="1"/>
    <col min="3" max="3" width="8.1640625" style="165" bestFit="1" customWidth="1"/>
    <col min="4" max="4" width="2.5" style="150" bestFit="1" customWidth="1"/>
    <col min="5" max="5" width="13.83203125" style="151" customWidth="1" outlineLevel="1"/>
    <col min="6" max="6" width="7" style="152" bestFit="1" customWidth="1" outlineLevel="1"/>
    <col min="7" max="7" width="2.5" style="150" bestFit="1" customWidth="1"/>
    <col min="8" max="8" width="13.83203125" style="151" customWidth="1" outlineLevel="1"/>
    <col min="9" max="9" width="5.6640625" style="152" customWidth="1" outlineLevel="1"/>
    <col min="10" max="10" width="2.5" style="150" bestFit="1" customWidth="1"/>
    <col min="11" max="11" width="13.83203125" style="151" customWidth="1" outlineLevel="1"/>
    <col min="12" max="12" width="5.6640625" style="152" customWidth="1" outlineLevel="1"/>
    <col min="13" max="13" width="2.5" style="150" bestFit="1" customWidth="1"/>
    <col min="14" max="14" width="13.83203125" style="151" customWidth="1" outlineLevel="1"/>
    <col min="15" max="15" width="5.6640625" style="150" bestFit="1" customWidth="1" outlineLevel="1"/>
    <col min="16" max="16" width="91.83203125" style="150" customWidth="1"/>
    <col min="17" max="16384" width="10.83203125" style="150"/>
  </cols>
  <sheetData>
    <row r="1" spans="1:16">
      <c r="A1" s="153" t="s">
        <v>145</v>
      </c>
      <c r="B1" s="154"/>
      <c r="C1" s="155" t="s">
        <v>146</v>
      </c>
      <c r="D1" s="156"/>
      <c r="E1" s="157"/>
      <c r="F1" s="156"/>
      <c r="G1" s="157"/>
      <c r="H1" s="272"/>
      <c r="I1" s="272"/>
      <c r="K1" s="159" t="s">
        <v>147</v>
      </c>
    </row>
    <row r="2" spans="1:16" ht="16" customHeight="1">
      <c r="A2" s="278"/>
      <c r="B2" s="279"/>
      <c r="C2" s="279"/>
      <c r="D2" s="279"/>
      <c r="E2" s="280"/>
      <c r="F2" s="281"/>
      <c r="G2" s="279"/>
      <c r="H2" s="280"/>
      <c r="I2" s="281"/>
      <c r="J2" s="279"/>
      <c r="K2" s="329" t="s">
        <v>148</v>
      </c>
      <c r="L2" s="330"/>
      <c r="M2" s="329"/>
      <c r="N2" s="329"/>
      <c r="O2" s="329"/>
      <c r="P2" s="329"/>
    </row>
    <row r="3" spans="1:16" ht="7" customHeight="1">
      <c r="A3" s="159"/>
      <c r="B3" s="150"/>
      <c r="C3" s="150"/>
      <c r="E3" s="150"/>
      <c r="F3" s="158"/>
      <c r="H3" s="150"/>
      <c r="I3" s="158"/>
      <c r="K3" s="150"/>
      <c r="L3" s="158"/>
      <c r="N3" s="150"/>
    </row>
    <row r="4" spans="1:16" ht="16" customHeight="1">
      <c r="A4" s="282"/>
      <c r="B4" s="218" t="s">
        <v>3</v>
      </c>
      <c r="C4" s="218"/>
      <c r="E4" s="283"/>
      <c r="F4" s="218" t="s">
        <v>20</v>
      </c>
      <c r="G4" s="218"/>
      <c r="H4" s="218"/>
      <c r="I4" s="273"/>
      <c r="K4" s="285">
        <f>E4+(K5*365)</f>
        <v>0</v>
      </c>
      <c r="L4" s="218" t="s">
        <v>149</v>
      </c>
      <c r="M4" s="218"/>
      <c r="N4" s="218"/>
      <c r="O4" s="218"/>
    </row>
    <row r="5" spans="1:16" ht="16" customHeight="1">
      <c r="A5" s="282"/>
      <c r="B5" s="218" t="s">
        <v>150</v>
      </c>
      <c r="C5" s="218"/>
      <c r="E5" s="284"/>
      <c r="F5" s="218" t="s">
        <v>24</v>
      </c>
      <c r="G5" s="218"/>
      <c r="H5" s="218"/>
      <c r="I5" s="273"/>
      <c r="K5" s="286">
        <f>IFERROR(E5/12,0)</f>
        <v>0</v>
      </c>
      <c r="L5" s="218" t="s">
        <v>151</v>
      </c>
      <c r="M5" s="218"/>
      <c r="N5" s="218"/>
      <c r="O5" s="218"/>
    </row>
    <row r="6" spans="1:16">
      <c r="A6" s="282"/>
      <c r="B6" s="218" t="s">
        <v>152</v>
      </c>
      <c r="C6" s="218"/>
      <c r="E6" s="150"/>
      <c r="F6" s="150"/>
      <c r="H6" s="150"/>
      <c r="I6" s="273"/>
    </row>
    <row r="7" spans="1:16" s="274" customFormat="1">
      <c r="A7" s="276"/>
      <c r="B7" s="277"/>
      <c r="C7" s="277"/>
      <c r="E7" s="150"/>
      <c r="F7" s="150"/>
      <c r="G7" s="150"/>
      <c r="H7" s="150"/>
      <c r="I7" s="273"/>
      <c r="K7" s="273"/>
      <c r="L7" s="275"/>
      <c r="N7" s="273"/>
    </row>
    <row r="8" spans="1:16" customFormat="1" ht="8" customHeight="1"/>
    <row r="9" spans="1:16" ht="17" customHeight="1">
      <c r="D9" s="358" t="s">
        <v>153</v>
      </c>
      <c r="E9" s="287">
        <f>IFERROR(E61/$B61, 0)</f>
        <v>0</v>
      </c>
      <c r="F9" s="288"/>
      <c r="G9" s="358" t="s">
        <v>154</v>
      </c>
      <c r="H9" s="287">
        <f>IFERROR(H61/$B61, 0)</f>
        <v>0</v>
      </c>
      <c r="I9" s="288"/>
      <c r="J9" s="358" t="s">
        <v>155</v>
      </c>
      <c r="K9" s="287">
        <f>IFERROR(K61/$B61, 0)</f>
        <v>0</v>
      </c>
      <c r="L9" s="288"/>
      <c r="M9" s="358" t="s">
        <v>160</v>
      </c>
      <c r="N9" s="287">
        <f>IFERROR(N61/$B61, 0)</f>
        <v>0</v>
      </c>
      <c r="O9" s="288"/>
      <c r="P9" s="359" t="s">
        <v>156</v>
      </c>
    </row>
    <row r="10" spans="1:16" s="160" customFormat="1" ht="32" customHeight="1" collapsed="1">
      <c r="A10" s="289" t="s">
        <v>157</v>
      </c>
      <c r="B10" s="290" t="s">
        <v>158</v>
      </c>
      <c r="C10" s="291" t="s">
        <v>159</v>
      </c>
      <c r="D10" s="358"/>
      <c r="E10" s="292" t="s">
        <v>153</v>
      </c>
      <c r="F10" s="293"/>
      <c r="G10" s="358"/>
      <c r="H10" s="292" t="s">
        <v>154</v>
      </c>
      <c r="I10" s="293"/>
      <c r="J10" s="358"/>
      <c r="K10" s="292" t="s">
        <v>155</v>
      </c>
      <c r="L10" s="293"/>
      <c r="M10" s="358"/>
      <c r="N10" s="292" t="s">
        <v>160</v>
      </c>
      <c r="O10" s="293"/>
      <c r="P10" s="360"/>
    </row>
    <row r="11" spans="1:16" outlineLevel="1">
      <c r="A11" s="294" t="s">
        <v>161</v>
      </c>
      <c r="B11" s="295">
        <f>SUM(E11,H11,K11,N11)</f>
        <v>0</v>
      </c>
      <c r="C11" s="296">
        <f>IFERROR(B11/B$20, 0)</f>
        <v>0</v>
      </c>
      <c r="D11" s="88"/>
      <c r="E11" s="297">
        <f>SUM(Personalkosten!H25)</f>
        <v>0</v>
      </c>
      <c r="F11" s="298"/>
      <c r="G11" s="88"/>
      <c r="H11" s="297"/>
      <c r="I11" s="298"/>
      <c r="J11" s="88"/>
      <c r="K11" s="297"/>
      <c r="L11" s="298"/>
      <c r="M11" s="88"/>
      <c r="N11" s="297"/>
      <c r="O11" s="298"/>
      <c r="P11" s="299" t="s">
        <v>162</v>
      </c>
    </row>
    <row r="12" spans="1:16" outlineLevel="1">
      <c r="A12" s="294" t="s">
        <v>163</v>
      </c>
      <c r="B12" s="295">
        <f t="shared" ref="B12:B18" si="0">SUM(E12,H12,K12,N12)</f>
        <v>0</v>
      </c>
      <c r="C12" s="296">
        <f t="shared" ref="C12:C18" si="1">IFERROR(B12/B$20, 0)</f>
        <v>0</v>
      </c>
      <c r="D12" s="88"/>
      <c r="E12" s="297"/>
      <c r="F12" s="298"/>
      <c r="G12" s="88"/>
      <c r="H12" s="297">
        <f>SUM(Personalkosten!H42)</f>
        <v>0</v>
      </c>
      <c r="I12" s="298"/>
      <c r="J12" s="88"/>
      <c r="K12" s="297"/>
      <c r="L12" s="298"/>
      <c r="M12" s="88"/>
      <c r="N12" s="297"/>
      <c r="O12" s="298"/>
      <c r="P12" s="299" t="s">
        <v>162</v>
      </c>
    </row>
    <row r="13" spans="1:16" outlineLevel="1">
      <c r="A13" s="294" t="s">
        <v>164</v>
      </c>
      <c r="B13" s="295">
        <f t="shared" si="0"/>
        <v>0</v>
      </c>
      <c r="C13" s="296">
        <f t="shared" si="1"/>
        <v>0</v>
      </c>
      <c r="D13" s="88"/>
      <c r="E13" s="297"/>
      <c r="F13" s="298"/>
      <c r="G13" s="88"/>
      <c r="H13" s="297"/>
      <c r="I13" s="298"/>
      <c r="J13" s="88"/>
      <c r="K13" s="297">
        <f>SUM(Personalkosten!H59)</f>
        <v>0</v>
      </c>
      <c r="L13" s="298"/>
      <c r="M13" s="88"/>
      <c r="N13" s="297"/>
      <c r="O13" s="298"/>
      <c r="P13" s="299" t="s">
        <v>162</v>
      </c>
    </row>
    <row r="14" spans="1:16" outlineLevel="1">
      <c r="A14" s="294" t="s">
        <v>165</v>
      </c>
      <c r="B14" s="295">
        <f t="shared" si="0"/>
        <v>0</v>
      </c>
      <c r="C14" s="296">
        <f t="shared" si="1"/>
        <v>0</v>
      </c>
      <c r="D14" s="88"/>
      <c r="E14" s="297"/>
      <c r="F14" s="298"/>
      <c r="G14" s="88"/>
      <c r="H14" s="297"/>
      <c r="I14" s="298"/>
      <c r="J14" s="88"/>
      <c r="K14" s="297"/>
      <c r="L14" s="298"/>
      <c r="M14" s="88"/>
      <c r="N14" s="297">
        <f>SUM(Personalkosten!H76)</f>
        <v>0</v>
      </c>
      <c r="O14" s="298"/>
      <c r="P14" s="299" t="s">
        <v>162</v>
      </c>
    </row>
    <row r="15" spans="1:16" outlineLevel="1">
      <c r="A15" s="300" t="s">
        <v>166</v>
      </c>
      <c r="B15" s="295">
        <f t="shared" si="0"/>
        <v>0</v>
      </c>
      <c r="C15" s="296">
        <f t="shared" si="1"/>
        <v>0</v>
      </c>
      <c r="D15" s="88"/>
      <c r="E15" s="301"/>
      <c r="F15" s="298"/>
      <c r="G15" s="88"/>
      <c r="H15" s="301"/>
      <c r="I15" s="298"/>
      <c r="J15" s="88"/>
      <c r="K15" s="301"/>
      <c r="L15" s="298"/>
      <c r="M15" s="88"/>
      <c r="N15" s="301"/>
      <c r="O15" s="298"/>
      <c r="P15" s="299" t="s">
        <v>167</v>
      </c>
    </row>
    <row r="16" spans="1:16" outlineLevel="1">
      <c r="A16" s="300" t="s">
        <v>166</v>
      </c>
      <c r="B16" s="295">
        <f t="shared" si="0"/>
        <v>0</v>
      </c>
      <c r="C16" s="296">
        <f t="shared" si="1"/>
        <v>0</v>
      </c>
      <c r="D16" s="88"/>
      <c r="E16" s="301"/>
      <c r="F16" s="298"/>
      <c r="G16" s="88"/>
      <c r="H16" s="301"/>
      <c r="I16" s="298"/>
      <c r="J16" s="88"/>
      <c r="K16" s="301"/>
      <c r="L16" s="298"/>
      <c r="M16" s="88"/>
      <c r="N16" s="301"/>
      <c r="O16" s="298"/>
      <c r="P16" s="299" t="s">
        <v>167</v>
      </c>
    </row>
    <row r="17" spans="1:16" outlineLevel="1">
      <c r="A17" s="300" t="s">
        <v>166</v>
      </c>
      <c r="B17" s="295">
        <f t="shared" si="0"/>
        <v>0</v>
      </c>
      <c r="C17" s="296">
        <f t="shared" si="1"/>
        <v>0</v>
      </c>
      <c r="D17" s="88"/>
      <c r="E17" s="301"/>
      <c r="F17" s="298"/>
      <c r="G17" s="88"/>
      <c r="H17" s="301"/>
      <c r="I17" s="298"/>
      <c r="J17" s="88"/>
      <c r="K17" s="301"/>
      <c r="L17" s="298"/>
      <c r="M17" s="88"/>
      <c r="N17" s="301"/>
      <c r="O17" s="298"/>
      <c r="P17" s="299" t="s">
        <v>167</v>
      </c>
    </row>
    <row r="18" spans="1:16" outlineLevel="1">
      <c r="A18" s="300" t="s">
        <v>166</v>
      </c>
      <c r="B18" s="295">
        <f t="shared" si="0"/>
        <v>0</v>
      </c>
      <c r="C18" s="296">
        <f t="shared" si="1"/>
        <v>0</v>
      </c>
      <c r="D18" s="88"/>
      <c r="E18" s="301"/>
      <c r="F18" s="298"/>
      <c r="G18" s="88"/>
      <c r="H18" s="301"/>
      <c r="I18" s="298"/>
      <c r="J18" s="88"/>
      <c r="K18" s="301"/>
      <c r="L18" s="298"/>
      <c r="M18" s="88"/>
      <c r="N18" s="301"/>
      <c r="O18" s="298"/>
      <c r="P18" s="299" t="s">
        <v>167</v>
      </c>
    </row>
    <row r="19" spans="1:16" ht="11" customHeight="1" outlineLevel="1">
      <c r="A19" s="302" t="s">
        <v>168</v>
      </c>
      <c r="B19" s="303"/>
      <c r="C19" s="304"/>
      <c r="D19" s="88"/>
      <c r="E19" s="305"/>
      <c r="F19" s="298"/>
      <c r="G19" s="88"/>
      <c r="H19" s="305"/>
      <c r="I19" s="298"/>
      <c r="J19" s="88"/>
      <c r="K19" s="305"/>
      <c r="L19" s="298"/>
      <c r="M19" s="88"/>
      <c r="N19" s="305"/>
      <c r="O19" s="298"/>
      <c r="P19" s="306"/>
    </row>
    <row r="20" spans="1:16" s="180" customFormat="1" ht="19">
      <c r="A20" s="307" t="s">
        <v>169</v>
      </c>
      <c r="B20" s="343">
        <f>SUM(B11:B19)</f>
        <v>0</v>
      </c>
      <c r="C20" s="309">
        <f>IFERROR(B20/B$61, 0)</f>
        <v>0</v>
      </c>
      <c r="D20" s="179"/>
      <c r="E20" s="310">
        <f>SUM(E11:E19)</f>
        <v>0</v>
      </c>
      <c r="F20" s="323">
        <f>IFERROR(E20/E$61, 0)</f>
        <v>0</v>
      </c>
      <c r="G20" s="179"/>
      <c r="H20" s="344">
        <f>SUM(H11:H19)</f>
        <v>0</v>
      </c>
      <c r="I20" s="323">
        <f>IFERROR(H20/H$61, 0)</f>
        <v>0</v>
      </c>
      <c r="J20" s="179"/>
      <c r="K20" s="344">
        <f>SUM(K11:K19)</f>
        <v>0</v>
      </c>
      <c r="L20" s="345">
        <f>IFERROR(K20/K$61, 0)</f>
        <v>0</v>
      </c>
      <c r="M20" s="179"/>
      <c r="N20" s="344">
        <f>SUM(N11:N19)</f>
        <v>0</v>
      </c>
      <c r="O20" s="323">
        <f>IFERROR(N20/N$61, 0)</f>
        <v>0</v>
      </c>
      <c r="P20" s="311"/>
    </row>
    <row r="21" spans="1:16" s="180" customFormat="1" ht="19">
      <c r="A21" s="341"/>
      <c r="B21" s="346"/>
      <c r="C21" s="342"/>
      <c r="D21" s="179"/>
      <c r="E21" s="335"/>
      <c r="F21" s="336"/>
      <c r="G21" s="179"/>
      <c r="H21" s="346"/>
      <c r="I21" s="336"/>
      <c r="J21" s="179"/>
      <c r="K21" s="349"/>
      <c r="L21" s="336"/>
      <c r="M21" s="179"/>
      <c r="N21" s="349"/>
      <c r="O21" s="336"/>
      <c r="P21" s="337"/>
    </row>
    <row r="22" spans="1:16" outlineLevel="1">
      <c r="A22" s="312" t="s">
        <v>166</v>
      </c>
      <c r="B22" s="347">
        <f t="shared" ref="B22:B27" si="2">SUM(E22,H22,K22,N22)</f>
        <v>0</v>
      </c>
      <c r="C22" s="296">
        <f>IFERROR(B22/B$29, 0)</f>
        <v>0</v>
      </c>
      <c r="D22" s="88"/>
      <c r="E22" s="313"/>
      <c r="F22" s="298"/>
      <c r="G22" s="88"/>
      <c r="H22" s="348"/>
      <c r="I22" s="298"/>
      <c r="J22" s="88"/>
      <c r="K22" s="348"/>
      <c r="L22" s="298"/>
      <c r="M22" s="88"/>
      <c r="N22" s="348"/>
      <c r="O22" s="298"/>
      <c r="P22" s="314" t="s">
        <v>167</v>
      </c>
    </row>
    <row r="23" spans="1:16" outlineLevel="1">
      <c r="A23" s="312" t="s">
        <v>166</v>
      </c>
      <c r="B23" s="295">
        <f t="shared" si="2"/>
        <v>0</v>
      </c>
      <c r="C23" s="296">
        <f t="shared" ref="C23:C27" si="3">IFERROR(B23/B$29, 0)</f>
        <v>0</v>
      </c>
      <c r="D23" s="88"/>
      <c r="E23" s="313"/>
      <c r="F23" s="298"/>
      <c r="G23" s="88"/>
      <c r="H23" s="313"/>
      <c r="I23" s="298"/>
      <c r="J23" s="88"/>
      <c r="K23" s="313"/>
      <c r="L23" s="298"/>
      <c r="M23" s="88"/>
      <c r="N23" s="313"/>
      <c r="O23" s="298"/>
      <c r="P23" s="314" t="s">
        <v>167</v>
      </c>
    </row>
    <row r="24" spans="1:16" outlineLevel="1">
      <c r="A24" s="312" t="s">
        <v>166</v>
      </c>
      <c r="B24" s="295">
        <f t="shared" si="2"/>
        <v>0</v>
      </c>
      <c r="C24" s="296">
        <f t="shared" si="3"/>
        <v>0</v>
      </c>
      <c r="D24" s="88"/>
      <c r="E24" s="313"/>
      <c r="F24" s="298"/>
      <c r="G24" s="88"/>
      <c r="H24" s="313"/>
      <c r="I24" s="298"/>
      <c r="J24" s="88"/>
      <c r="K24" s="313"/>
      <c r="L24" s="298"/>
      <c r="M24" s="88"/>
      <c r="N24" s="313"/>
      <c r="O24" s="298"/>
      <c r="P24" s="314" t="s">
        <v>167</v>
      </c>
    </row>
    <row r="25" spans="1:16" outlineLevel="1">
      <c r="A25" s="312" t="s">
        <v>166</v>
      </c>
      <c r="B25" s="295">
        <f t="shared" si="2"/>
        <v>0</v>
      </c>
      <c r="C25" s="296">
        <f t="shared" si="3"/>
        <v>0</v>
      </c>
      <c r="D25" s="88"/>
      <c r="E25" s="313"/>
      <c r="F25" s="298"/>
      <c r="G25" s="88"/>
      <c r="H25" s="313"/>
      <c r="I25" s="298"/>
      <c r="J25" s="88"/>
      <c r="K25" s="313"/>
      <c r="L25" s="298"/>
      <c r="M25" s="88"/>
      <c r="N25" s="313"/>
      <c r="O25" s="298"/>
      <c r="P25" s="314" t="s">
        <v>167</v>
      </c>
    </row>
    <row r="26" spans="1:16" outlineLevel="1">
      <c r="A26" s="312" t="s">
        <v>166</v>
      </c>
      <c r="B26" s="295">
        <f t="shared" si="2"/>
        <v>0</v>
      </c>
      <c r="C26" s="296">
        <f t="shared" si="3"/>
        <v>0</v>
      </c>
      <c r="D26" s="88"/>
      <c r="E26" s="313"/>
      <c r="F26" s="298"/>
      <c r="G26" s="88"/>
      <c r="H26" s="313"/>
      <c r="I26" s="298"/>
      <c r="J26" s="88"/>
      <c r="K26" s="313"/>
      <c r="L26" s="298"/>
      <c r="M26" s="88"/>
      <c r="N26" s="313"/>
      <c r="O26" s="298"/>
      <c r="P26" s="314" t="s">
        <v>167</v>
      </c>
    </row>
    <row r="27" spans="1:16" outlineLevel="1">
      <c r="A27" s="312" t="s">
        <v>166</v>
      </c>
      <c r="B27" s="295">
        <f t="shared" si="2"/>
        <v>0</v>
      </c>
      <c r="C27" s="296">
        <f t="shared" si="3"/>
        <v>0</v>
      </c>
      <c r="D27" s="88"/>
      <c r="E27" s="313"/>
      <c r="F27" s="298"/>
      <c r="G27" s="88"/>
      <c r="H27" s="313"/>
      <c r="I27" s="298"/>
      <c r="J27" s="88"/>
      <c r="K27" s="313"/>
      <c r="L27" s="298"/>
      <c r="M27" s="88"/>
      <c r="N27" s="313"/>
      <c r="O27" s="298"/>
      <c r="P27" s="314" t="s">
        <v>167</v>
      </c>
    </row>
    <row r="28" spans="1:16" ht="11" customHeight="1" outlineLevel="1">
      <c r="A28" s="315" t="s">
        <v>170</v>
      </c>
      <c r="B28" s="303"/>
      <c r="C28" s="304"/>
      <c r="D28" s="88"/>
      <c r="E28" s="316"/>
      <c r="F28" s="298"/>
      <c r="G28" s="88"/>
      <c r="H28" s="316"/>
      <c r="I28" s="298"/>
      <c r="J28" s="88"/>
      <c r="K28" s="316"/>
      <c r="L28" s="298"/>
      <c r="M28" s="88"/>
      <c r="N28" s="316"/>
      <c r="O28" s="298"/>
      <c r="P28" s="316"/>
    </row>
    <row r="29" spans="1:16" s="180" customFormat="1" ht="19">
      <c r="A29" s="317" t="s">
        <v>171</v>
      </c>
      <c r="B29" s="318">
        <f>SUM(B22:B28)</f>
        <v>0</v>
      </c>
      <c r="C29" s="319">
        <f>IFERROR(B29/B$61, 0)</f>
        <v>0</v>
      </c>
      <c r="D29" s="179"/>
      <c r="E29" s="320">
        <f>SUM(E22:E28)</f>
        <v>0</v>
      </c>
      <c r="F29" s="321">
        <f>IFERROR(E29/E$61, 0)</f>
        <v>0</v>
      </c>
      <c r="G29" s="179"/>
      <c r="H29" s="320">
        <f>SUM(H22:H28)</f>
        <v>0</v>
      </c>
      <c r="I29" s="321">
        <f>IFERROR(H29/H$61, 0)</f>
        <v>0</v>
      </c>
      <c r="J29" s="179"/>
      <c r="K29" s="320">
        <f>SUM(K22:K28)</f>
        <v>0</v>
      </c>
      <c r="L29" s="321">
        <f>IFERROR(K29/K$61, 0)</f>
        <v>0</v>
      </c>
      <c r="M29" s="179"/>
      <c r="N29" s="320">
        <f>SUM(N22:N28)</f>
        <v>0</v>
      </c>
      <c r="O29" s="321">
        <f>IFERROR(N29/N$61, 0)</f>
        <v>0</v>
      </c>
      <c r="P29" s="322"/>
    </row>
    <row r="30" spans="1:16" s="180" customFormat="1" ht="19">
      <c r="A30" s="341"/>
      <c r="B30" s="349"/>
      <c r="C30" s="350"/>
      <c r="D30" s="179"/>
      <c r="E30" s="335"/>
      <c r="F30" s="336"/>
      <c r="G30" s="179"/>
      <c r="H30" s="349"/>
      <c r="I30" s="336"/>
      <c r="J30" s="179"/>
      <c r="K30" s="349"/>
      <c r="L30" s="336"/>
      <c r="M30" s="179"/>
      <c r="N30" s="349"/>
      <c r="O30" s="336"/>
      <c r="P30" s="337"/>
    </row>
    <row r="31" spans="1:16" outlineLevel="1">
      <c r="A31" s="300" t="s">
        <v>172</v>
      </c>
      <c r="B31" s="295">
        <f>SUM(E31,H31,K31,N31)</f>
        <v>0</v>
      </c>
      <c r="C31" s="296">
        <f>IFERROR(B31/B$37, 0)</f>
        <v>0</v>
      </c>
      <c r="D31" s="88"/>
      <c r="E31" s="301"/>
      <c r="F31" s="298"/>
      <c r="G31" s="88"/>
      <c r="H31" s="301"/>
      <c r="I31" s="298"/>
      <c r="J31" s="88"/>
      <c r="K31" s="301"/>
      <c r="L31" s="298"/>
      <c r="M31" s="88"/>
      <c r="N31" s="301"/>
      <c r="O31" s="298"/>
      <c r="P31" s="299" t="s">
        <v>173</v>
      </c>
    </row>
    <row r="32" spans="1:16" outlineLevel="1">
      <c r="A32" s="300" t="s">
        <v>174</v>
      </c>
      <c r="B32" s="295">
        <f>SUM(E32,H32,K32,N32)</f>
        <v>0</v>
      </c>
      <c r="C32" s="296">
        <f t="shared" ref="C32:C35" si="4">IFERROR(B32/B$37, 0)</f>
        <v>0</v>
      </c>
      <c r="D32" s="88"/>
      <c r="E32" s="301"/>
      <c r="F32" s="298"/>
      <c r="G32" s="88"/>
      <c r="H32" s="301"/>
      <c r="I32" s="298"/>
      <c r="J32" s="88"/>
      <c r="K32" s="301"/>
      <c r="L32" s="298"/>
      <c r="M32" s="88"/>
      <c r="N32" s="301"/>
      <c r="O32" s="298"/>
      <c r="P32" s="299" t="s">
        <v>173</v>
      </c>
    </row>
    <row r="33" spans="1:16" outlineLevel="1">
      <c r="A33" s="300" t="s">
        <v>175</v>
      </c>
      <c r="B33" s="295">
        <f>SUM(E33,H33,K33,N33)</f>
        <v>0</v>
      </c>
      <c r="C33" s="296">
        <f>IFERROR(B33/B$37, 0)</f>
        <v>0</v>
      </c>
      <c r="D33" s="88"/>
      <c r="E33" s="301"/>
      <c r="F33" s="298"/>
      <c r="G33" s="88"/>
      <c r="H33" s="301"/>
      <c r="I33" s="298"/>
      <c r="J33" s="88"/>
      <c r="K33" s="301"/>
      <c r="L33" s="298"/>
      <c r="M33" s="88"/>
      <c r="N33" s="301"/>
      <c r="O33" s="298"/>
      <c r="P33" s="299" t="s">
        <v>173</v>
      </c>
    </row>
    <row r="34" spans="1:16" outlineLevel="1">
      <c r="A34" s="300" t="s">
        <v>176</v>
      </c>
      <c r="B34" s="295">
        <f>SUM(E34,H34,K34,N34)</f>
        <v>0</v>
      </c>
      <c r="C34" s="296">
        <f>IFERROR(B34/B$37, 0)</f>
        <v>0</v>
      </c>
      <c r="D34" s="88"/>
      <c r="E34" s="301"/>
      <c r="F34" s="298"/>
      <c r="G34" s="88"/>
      <c r="H34" s="301"/>
      <c r="I34" s="298"/>
      <c r="J34" s="88"/>
      <c r="K34" s="301"/>
      <c r="L34" s="298"/>
      <c r="M34" s="88"/>
      <c r="N34" s="301"/>
      <c r="O34" s="298"/>
      <c r="P34" s="299" t="s">
        <v>173</v>
      </c>
    </row>
    <row r="35" spans="1:16" outlineLevel="1">
      <c r="A35" s="300"/>
      <c r="B35" s="295">
        <f>SUM(E35,H35,K35,N35)</f>
        <v>0</v>
      </c>
      <c r="C35" s="296">
        <f t="shared" si="4"/>
        <v>0</v>
      </c>
      <c r="D35" s="88"/>
      <c r="E35" s="301"/>
      <c r="F35" s="298"/>
      <c r="G35" s="88"/>
      <c r="H35" s="301"/>
      <c r="I35" s="298"/>
      <c r="J35" s="88"/>
      <c r="K35" s="301"/>
      <c r="L35" s="298"/>
      <c r="M35" s="88"/>
      <c r="N35" s="301"/>
      <c r="O35" s="298"/>
      <c r="P35" s="299" t="s">
        <v>177</v>
      </c>
    </row>
    <row r="36" spans="1:16" ht="11" customHeight="1" outlineLevel="1">
      <c r="A36" s="302" t="s">
        <v>178</v>
      </c>
      <c r="B36" s="303"/>
      <c r="C36" s="304"/>
      <c r="D36" s="88"/>
      <c r="E36" s="306"/>
      <c r="F36" s="298"/>
      <c r="G36" s="88"/>
      <c r="H36" s="306"/>
      <c r="I36" s="298"/>
      <c r="J36" s="88"/>
      <c r="K36" s="306"/>
      <c r="L36" s="298"/>
      <c r="M36" s="88"/>
      <c r="N36" s="306"/>
      <c r="O36" s="298"/>
      <c r="P36" s="306"/>
    </row>
    <row r="37" spans="1:16" s="180" customFormat="1" ht="19">
      <c r="A37" s="307" t="s">
        <v>179</v>
      </c>
      <c r="B37" s="308">
        <f>SUM(B31:B36)</f>
        <v>0</v>
      </c>
      <c r="C37" s="309">
        <f>IFERROR(B37/B$61, 0)</f>
        <v>0</v>
      </c>
      <c r="D37" s="179"/>
      <c r="E37" s="310">
        <f>SUM(E31:E36)</f>
        <v>0</v>
      </c>
      <c r="F37" s="323">
        <f>IFERROR(E37/E$61, 0)</f>
        <v>0</v>
      </c>
      <c r="G37" s="179"/>
      <c r="H37" s="310">
        <f>SUM(H31:H36)</f>
        <v>0</v>
      </c>
      <c r="I37" s="323">
        <f>IFERROR(H37/H$61, 0)</f>
        <v>0</v>
      </c>
      <c r="J37" s="179"/>
      <c r="K37" s="310">
        <f>SUM(K31:K36)</f>
        <v>0</v>
      </c>
      <c r="L37" s="323">
        <f>IFERROR(K37/K$61, 0)</f>
        <v>0</v>
      </c>
      <c r="M37" s="179"/>
      <c r="N37" s="310">
        <f>SUM(N31:N36)</f>
        <v>0</v>
      </c>
      <c r="O37" s="323">
        <f>IFERROR(N37/N$61, 0)</f>
        <v>0</v>
      </c>
      <c r="P37" s="311"/>
    </row>
    <row r="38" spans="1:16" s="180" customFormat="1" ht="19">
      <c r="A38" s="341"/>
      <c r="B38" s="349"/>
      <c r="C38" s="351"/>
      <c r="D38" s="179"/>
      <c r="E38" s="349"/>
      <c r="F38" s="336"/>
      <c r="G38" s="179"/>
      <c r="H38" s="349"/>
      <c r="I38" s="336"/>
      <c r="J38" s="179"/>
      <c r="K38" s="349"/>
      <c r="L38" s="336"/>
      <c r="M38" s="179"/>
      <c r="N38" s="349"/>
      <c r="O38" s="336"/>
      <c r="P38" s="337"/>
    </row>
    <row r="39" spans="1:16" outlineLevel="1">
      <c r="A39" s="312" t="s">
        <v>166</v>
      </c>
      <c r="B39" s="295">
        <f>SUM(E39,H39,K39,N39)</f>
        <v>0</v>
      </c>
      <c r="C39" s="296">
        <f>IFERROR(B39/B$45, 0)</f>
        <v>0</v>
      </c>
      <c r="D39" s="88"/>
      <c r="E39" s="313"/>
      <c r="F39" s="298"/>
      <c r="G39" s="88"/>
      <c r="H39" s="313"/>
      <c r="I39" s="298"/>
      <c r="J39" s="88"/>
      <c r="K39" s="313"/>
      <c r="L39" s="298"/>
      <c r="M39" s="88"/>
      <c r="N39" s="313"/>
      <c r="O39" s="298"/>
      <c r="P39" s="314" t="s">
        <v>173</v>
      </c>
    </row>
    <row r="40" spans="1:16" outlineLevel="1">
      <c r="A40" s="312" t="s">
        <v>166</v>
      </c>
      <c r="B40" s="295">
        <f>SUM(E40,H40,K40,N40)</f>
        <v>0</v>
      </c>
      <c r="C40" s="296">
        <f t="shared" ref="C40:C43" si="5">IFERROR(B40/B$45, 0)</f>
        <v>0</v>
      </c>
      <c r="D40" s="88"/>
      <c r="E40" s="313"/>
      <c r="F40" s="298"/>
      <c r="G40" s="88"/>
      <c r="H40" s="313"/>
      <c r="I40" s="298"/>
      <c r="J40" s="88"/>
      <c r="K40" s="313"/>
      <c r="L40" s="298"/>
      <c r="M40" s="88"/>
      <c r="N40" s="313"/>
      <c r="O40" s="298"/>
      <c r="P40" s="314" t="s">
        <v>173</v>
      </c>
    </row>
    <row r="41" spans="1:16" outlineLevel="1">
      <c r="A41" s="312" t="s">
        <v>166</v>
      </c>
      <c r="B41" s="295">
        <f>SUM(E41,H41,K41,N41)</f>
        <v>0</v>
      </c>
      <c r="C41" s="296">
        <f t="shared" si="5"/>
        <v>0</v>
      </c>
      <c r="D41" s="88"/>
      <c r="E41" s="313"/>
      <c r="F41" s="298"/>
      <c r="G41" s="88"/>
      <c r="H41" s="313"/>
      <c r="I41" s="298"/>
      <c r="J41" s="88"/>
      <c r="K41" s="313"/>
      <c r="L41" s="298"/>
      <c r="M41" s="88"/>
      <c r="N41" s="313"/>
      <c r="O41" s="298"/>
      <c r="P41" s="314" t="s">
        <v>173</v>
      </c>
    </row>
    <row r="42" spans="1:16" outlineLevel="1">
      <c r="A42" s="312" t="s">
        <v>166</v>
      </c>
      <c r="B42" s="295">
        <f>SUM(E42,H42,K42,N42)</f>
        <v>0</v>
      </c>
      <c r="C42" s="296">
        <f>IFERROR(B42/B$45, 0)</f>
        <v>0</v>
      </c>
      <c r="D42" s="88"/>
      <c r="E42" s="313"/>
      <c r="F42" s="298"/>
      <c r="G42" s="88"/>
      <c r="H42" s="313"/>
      <c r="I42" s="298"/>
      <c r="J42" s="88"/>
      <c r="K42" s="313"/>
      <c r="L42" s="298"/>
      <c r="M42" s="88"/>
      <c r="N42" s="313"/>
      <c r="O42" s="298"/>
      <c r="P42" s="314" t="s">
        <v>173</v>
      </c>
    </row>
    <row r="43" spans="1:16" outlineLevel="1">
      <c r="A43" s="312" t="s">
        <v>166</v>
      </c>
      <c r="B43" s="295">
        <f>SUM(E43,H43,K43,N43)</f>
        <v>0</v>
      </c>
      <c r="C43" s="296">
        <f t="shared" si="5"/>
        <v>0</v>
      </c>
      <c r="D43" s="88"/>
      <c r="E43" s="313"/>
      <c r="F43" s="298"/>
      <c r="G43" s="88"/>
      <c r="H43" s="313"/>
      <c r="I43" s="298"/>
      <c r="J43" s="88"/>
      <c r="K43" s="313"/>
      <c r="L43" s="298"/>
      <c r="M43" s="88"/>
      <c r="N43" s="313"/>
      <c r="O43" s="298"/>
      <c r="P43" s="314" t="s">
        <v>177</v>
      </c>
    </row>
    <row r="44" spans="1:16" ht="11" customHeight="1" outlineLevel="1">
      <c r="A44" s="315" t="s">
        <v>180</v>
      </c>
      <c r="B44" s="303"/>
      <c r="C44" s="304"/>
      <c r="D44" s="88"/>
      <c r="E44" s="316"/>
      <c r="F44" s="298"/>
      <c r="G44" s="88"/>
      <c r="H44" s="316"/>
      <c r="I44" s="298"/>
      <c r="J44" s="88"/>
      <c r="K44" s="316"/>
      <c r="L44" s="298"/>
      <c r="M44" s="88"/>
      <c r="N44" s="316"/>
      <c r="O44" s="298"/>
      <c r="P44" s="316"/>
    </row>
    <row r="45" spans="1:16" s="180" customFormat="1" ht="19">
      <c r="A45" s="317" t="s">
        <v>181</v>
      </c>
      <c r="B45" s="318">
        <f>SUM(B39:B44)</f>
        <v>0</v>
      </c>
      <c r="C45" s="319">
        <f>IFERROR(B45/B$61, 0)</f>
        <v>0</v>
      </c>
      <c r="D45" s="179"/>
      <c r="E45" s="320">
        <f>SUM(E39:E44)</f>
        <v>0</v>
      </c>
      <c r="F45" s="321">
        <f>IFERROR(E45/E$61, 0)</f>
        <v>0</v>
      </c>
      <c r="G45" s="179"/>
      <c r="H45" s="320">
        <f>SUM(H39:H44)</f>
        <v>0</v>
      </c>
      <c r="I45" s="321">
        <f>IFERROR(H45/H$61, 0)</f>
        <v>0</v>
      </c>
      <c r="J45" s="179"/>
      <c r="K45" s="320">
        <f>SUM(K39:K44)</f>
        <v>0</v>
      </c>
      <c r="L45" s="321">
        <f>IFERROR(K45/K$61, 0)</f>
        <v>0</v>
      </c>
      <c r="M45" s="179"/>
      <c r="N45" s="320">
        <f>SUM(N39:N44)</f>
        <v>0</v>
      </c>
      <c r="O45" s="321">
        <f>IFERROR(N45/N$61, 0)</f>
        <v>0</v>
      </c>
      <c r="P45" s="322"/>
    </row>
    <row r="46" spans="1:16" s="180" customFormat="1" ht="19">
      <c r="A46" s="332"/>
      <c r="B46" s="333"/>
      <c r="C46" s="334"/>
      <c r="D46" s="179"/>
      <c r="E46" s="335"/>
      <c r="F46" s="336"/>
      <c r="G46" s="179"/>
      <c r="H46" s="335"/>
      <c r="I46" s="336"/>
      <c r="J46" s="179"/>
      <c r="K46" s="335"/>
      <c r="L46" s="336"/>
      <c r="M46" s="179"/>
      <c r="N46" s="335"/>
      <c r="O46" s="336"/>
      <c r="P46" s="337"/>
    </row>
    <row r="47" spans="1:16" outlineLevel="1">
      <c r="A47" s="300" t="s">
        <v>182</v>
      </c>
      <c r="B47" s="295">
        <f t="shared" ref="B47:B52" si="6">SUM(E47,H47,K47,N47)</f>
        <v>0</v>
      </c>
      <c r="C47" s="296">
        <f>IFERROR(B47/B$54, 0)</f>
        <v>0</v>
      </c>
      <c r="D47" s="88"/>
      <c r="E47" s="301"/>
      <c r="F47" s="298"/>
      <c r="G47" s="88"/>
      <c r="H47" s="301"/>
      <c r="I47" s="298"/>
      <c r="J47" s="88"/>
      <c r="K47" s="301"/>
      <c r="L47" s="298"/>
      <c r="M47" s="88"/>
      <c r="N47" s="301"/>
      <c r="O47" s="298"/>
      <c r="P47" s="299" t="s">
        <v>183</v>
      </c>
    </row>
    <row r="48" spans="1:16" outlineLevel="1">
      <c r="A48" s="300" t="s">
        <v>184</v>
      </c>
      <c r="B48" s="295">
        <f t="shared" si="6"/>
        <v>0</v>
      </c>
      <c r="C48" s="296">
        <f t="shared" ref="C48:C52" si="7">IFERROR(B48/B$54, 0)</f>
        <v>0</v>
      </c>
      <c r="D48" s="88"/>
      <c r="E48" s="301"/>
      <c r="F48" s="298"/>
      <c r="G48" s="88"/>
      <c r="H48" s="301"/>
      <c r="I48" s="298"/>
      <c r="J48" s="88"/>
      <c r="K48" s="301"/>
      <c r="L48" s="298"/>
      <c r="M48" s="88"/>
      <c r="N48" s="301"/>
      <c r="O48" s="298"/>
      <c r="P48" s="299" t="s">
        <v>185</v>
      </c>
    </row>
    <row r="49" spans="1:19" outlineLevel="1">
      <c r="A49" s="300" t="s">
        <v>166</v>
      </c>
      <c r="B49" s="295">
        <f t="shared" si="6"/>
        <v>0</v>
      </c>
      <c r="C49" s="296">
        <f t="shared" si="7"/>
        <v>0</v>
      </c>
      <c r="D49" s="88"/>
      <c r="E49" s="301"/>
      <c r="F49" s="298"/>
      <c r="G49" s="88"/>
      <c r="H49" s="301"/>
      <c r="I49" s="298"/>
      <c r="J49" s="88"/>
      <c r="K49" s="301"/>
      <c r="L49" s="298"/>
      <c r="M49" s="88"/>
      <c r="N49" s="301"/>
      <c r="O49" s="298"/>
      <c r="P49" s="299" t="s">
        <v>185</v>
      </c>
    </row>
    <row r="50" spans="1:19" outlineLevel="1">
      <c r="A50" s="300" t="s">
        <v>166</v>
      </c>
      <c r="B50" s="295">
        <f t="shared" si="6"/>
        <v>0</v>
      </c>
      <c r="C50" s="296">
        <f t="shared" si="7"/>
        <v>0</v>
      </c>
      <c r="D50" s="88"/>
      <c r="E50" s="301"/>
      <c r="F50" s="298"/>
      <c r="G50" s="88"/>
      <c r="H50" s="301"/>
      <c r="I50" s="298"/>
      <c r="J50" s="88"/>
      <c r="K50" s="301"/>
      <c r="L50" s="298"/>
      <c r="M50" s="88"/>
      <c r="N50" s="301"/>
      <c r="O50" s="298"/>
      <c r="P50" s="299" t="s">
        <v>185</v>
      </c>
    </row>
    <row r="51" spans="1:19" outlineLevel="1">
      <c r="A51" s="300" t="s">
        <v>166</v>
      </c>
      <c r="B51" s="295">
        <f t="shared" si="6"/>
        <v>0</v>
      </c>
      <c r="C51" s="296">
        <f>IFERROR(B51/B$54, 0)</f>
        <v>0</v>
      </c>
      <c r="D51" s="88"/>
      <c r="E51" s="301"/>
      <c r="F51" s="298"/>
      <c r="G51" s="88"/>
      <c r="H51" s="301"/>
      <c r="I51" s="298"/>
      <c r="J51" s="88"/>
      <c r="K51" s="301"/>
      <c r="L51" s="298"/>
      <c r="M51" s="88"/>
      <c r="N51" s="301"/>
      <c r="O51" s="298"/>
      <c r="P51" s="299" t="s">
        <v>185</v>
      </c>
    </row>
    <row r="52" spans="1:19" outlineLevel="1">
      <c r="A52" s="300" t="s">
        <v>166</v>
      </c>
      <c r="B52" s="295">
        <f t="shared" si="6"/>
        <v>0</v>
      </c>
      <c r="C52" s="296">
        <f t="shared" si="7"/>
        <v>0</v>
      </c>
      <c r="D52" s="88"/>
      <c r="E52" s="301"/>
      <c r="F52" s="298"/>
      <c r="G52" s="88"/>
      <c r="H52" s="301"/>
      <c r="I52" s="298"/>
      <c r="J52" s="88"/>
      <c r="K52" s="301"/>
      <c r="L52" s="298"/>
      <c r="M52" s="88"/>
      <c r="N52" s="301"/>
      <c r="O52" s="298"/>
      <c r="P52" s="299" t="s">
        <v>185</v>
      </c>
    </row>
    <row r="53" spans="1:19" ht="11" customHeight="1" outlineLevel="1">
      <c r="A53" s="302" t="s">
        <v>186</v>
      </c>
      <c r="B53" s="303"/>
      <c r="C53" s="304"/>
      <c r="D53" s="88"/>
      <c r="E53" s="306"/>
      <c r="F53" s="298"/>
      <c r="G53" s="88"/>
      <c r="H53" s="306"/>
      <c r="I53" s="298"/>
      <c r="J53" s="88"/>
      <c r="K53" s="306"/>
      <c r="L53" s="298"/>
      <c r="M53" s="88"/>
      <c r="N53" s="306"/>
      <c r="O53" s="298"/>
      <c r="P53" s="306"/>
    </row>
    <row r="54" spans="1:19" s="180" customFormat="1" ht="19">
      <c r="A54" s="324" t="s">
        <v>187</v>
      </c>
      <c r="B54" s="325">
        <f>SUM(B47:B53)</f>
        <v>0</v>
      </c>
      <c r="C54" s="326">
        <f>IFERROR(B54/B$61, 0)</f>
        <v>0</v>
      </c>
      <c r="D54" s="179"/>
      <c r="E54" s="327">
        <f>SUM(E47:E53)</f>
        <v>0</v>
      </c>
      <c r="F54" s="323">
        <f>IFERROR(E54/E$61, 0)</f>
        <v>0</v>
      </c>
      <c r="G54" s="179"/>
      <c r="H54" s="327">
        <f>SUM(H47:H53)</f>
        <v>0</v>
      </c>
      <c r="I54" s="323">
        <f>IFERROR(H54/H$61, 0)</f>
        <v>0</v>
      </c>
      <c r="J54" s="179"/>
      <c r="K54" s="327">
        <f>SUM(K47:K53)</f>
        <v>0</v>
      </c>
      <c r="L54" s="323">
        <f>IFERROR(K54/K$61, 0)</f>
        <v>0</v>
      </c>
      <c r="M54" s="179"/>
      <c r="N54" s="327">
        <f>SUM(N47:N53)</f>
        <v>0</v>
      </c>
      <c r="O54" s="323">
        <f>IFERROR(N54/N$61, 0)</f>
        <v>0</v>
      </c>
      <c r="P54" s="311" t="s">
        <v>188</v>
      </c>
    </row>
    <row r="55" spans="1:19" ht="8" customHeight="1">
      <c r="B55" s="150"/>
      <c r="C55" s="150"/>
      <c r="E55" s="150"/>
      <c r="F55" s="150"/>
      <c r="H55" s="150"/>
      <c r="I55" s="150"/>
      <c r="K55" s="150"/>
      <c r="L55" s="150"/>
      <c r="N55" s="150"/>
    </row>
    <row r="56" spans="1:19" s="180" customFormat="1" ht="19">
      <c r="A56" s="181" t="s">
        <v>189</v>
      </c>
      <c r="B56" s="212">
        <f>SUM(B20,B29,B37,B45,B54)</f>
        <v>0</v>
      </c>
      <c r="C56" s="213"/>
      <c r="D56" s="150"/>
      <c r="E56" s="212">
        <f>SUM(E20,E29,E37,E45,E54)</f>
        <v>0</v>
      </c>
      <c r="F56" s="214"/>
      <c r="G56" s="179"/>
      <c r="H56" s="212">
        <f>SUM(H20,H29,H37,H45,H54)</f>
        <v>0</v>
      </c>
      <c r="I56" s="214"/>
      <c r="J56" s="179"/>
      <c r="K56" s="212">
        <f>SUM(K20,K29,K37,K45,K54)</f>
        <v>0</v>
      </c>
      <c r="L56" s="214"/>
      <c r="M56" s="179"/>
      <c r="N56" s="212">
        <f>SUM(N20,N29,N37,N45,N54)</f>
        <v>0</v>
      </c>
      <c r="O56" s="179"/>
      <c r="P56" s="182"/>
    </row>
    <row r="57" spans="1:19" s="162" customFormat="1">
      <c r="A57" s="183" t="s">
        <v>190</v>
      </c>
      <c r="B57" s="163">
        <f>SUM(E57,H57,K57,N57)</f>
        <v>0</v>
      </c>
      <c r="C57" s="184"/>
      <c r="D57" s="150"/>
      <c r="E57" s="163">
        <f>-E45</f>
        <v>0</v>
      </c>
      <c r="F57" s="195"/>
      <c r="G57" s="150"/>
      <c r="H57" s="163">
        <f>-H45</f>
        <v>0</v>
      </c>
      <c r="I57" s="195"/>
      <c r="J57" s="150"/>
      <c r="K57" s="163">
        <f>-K45</f>
        <v>0</v>
      </c>
      <c r="L57" s="195"/>
      <c r="M57" s="150"/>
      <c r="N57" s="163">
        <f>-N45</f>
        <v>0</v>
      </c>
      <c r="O57" s="150"/>
      <c r="P57" s="215"/>
    </row>
    <row r="58" spans="1:19" s="180" customFormat="1" ht="19">
      <c r="A58" s="181" t="s">
        <v>191</v>
      </c>
      <c r="B58" s="212">
        <f>SUM(B56:B57)</f>
        <v>0</v>
      </c>
      <c r="C58" s="213">
        <v>0.8</v>
      </c>
      <c r="D58" s="150"/>
      <c r="E58" s="212">
        <f>SUM(E56:E57)</f>
        <v>0</v>
      </c>
      <c r="F58" s="214"/>
      <c r="G58" s="179"/>
      <c r="H58" s="212">
        <f>SUM(H56:H57)</f>
        <v>0</v>
      </c>
      <c r="I58" s="214"/>
      <c r="J58" s="179"/>
      <c r="K58" s="212">
        <f>SUM(K56:K57)</f>
        <v>0</v>
      </c>
      <c r="L58" s="214"/>
      <c r="M58" s="179"/>
      <c r="N58" s="212">
        <f>SUM(N56:N57)</f>
        <v>0</v>
      </c>
      <c r="O58" s="179"/>
      <c r="P58" s="182"/>
    </row>
    <row r="59" spans="1:19" ht="5" customHeight="1">
      <c r="B59" s="185"/>
      <c r="C59" s="186"/>
      <c r="E59" s="185"/>
      <c r="H59" s="185"/>
      <c r="K59" s="185"/>
      <c r="N59" s="185"/>
    </row>
    <row r="60" spans="1:19" s="162" customFormat="1">
      <c r="A60" s="183" t="s">
        <v>192</v>
      </c>
      <c r="B60" s="163">
        <f>B58/0.8*0.2</f>
        <v>0</v>
      </c>
      <c r="C60" s="184">
        <v>0.2</v>
      </c>
      <c r="D60" s="150"/>
      <c r="E60" s="163">
        <f>E58/0.8*0.2</f>
        <v>0</v>
      </c>
      <c r="F60" s="152"/>
      <c r="G60" s="150"/>
      <c r="H60" s="163">
        <f>H58/0.8*0.2</f>
        <v>0</v>
      </c>
      <c r="I60" s="152"/>
      <c r="J60" s="150"/>
      <c r="K60" s="163">
        <f>K58/0.8*0.2</f>
        <v>0</v>
      </c>
      <c r="L60" s="152"/>
      <c r="M60" s="150"/>
      <c r="N60" s="163">
        <f>N58/0.8*0.2</f>
        <v>0</v>
      </c>
      <c r="O60" s="150"/>
      <c r="P60" s="164"/>
    </row>
    <row r="61" spans="1:19" s="192" customFormat="1" ht="20">
      <c r="A61" s="187" t="s">
        <v>193</v>
      </c>
      <c r="B61" s="188">
        <f>SUM(B60,B58)</f>
        <v>0</v>
      </c>
      <c r="C61" s="189">
        <v>1</v>
      </c>
      <c r="D61" s="190"/>
      <c r="E61" s="188">
        <f>SUM(E60,E58)</f>
        <v>0</v>
      </c>
      <c r="F61" s="190"/>
      <c r="G61" s="190"/>
      <c r="H61" s="188">
        <f>SUM(H60,H58)</f>
        <v>0</v>
      </c>
      <c r="I61" s="190"/>
      <c r="J61" s="190"/>
      <c r="K61" s="188">
        <f>SUM(K60,K58)</f>
        <v>0</v>
      </c>
      <c r="L61" s="190"/>
      <c r="M61" s="190"/>
      <c r="N61" s="188">
        <f>SUM(N60,N58)</f>
        <v>0</v>
      </c>
      <c r="O61" s="190"/>
      <c r="P61" s="191"/>
    </row>
    <row r="62" spans="1:19">
      <c r="C62" s="328"/>
    </row>
    <row r="63" spans="1:19" ht="19" collapsed="1">
      <c r="A63" s="181" t="s">
        <v>194</v>
      </c>
      <c r="B63" s="193"/>
      <c r="C63" s="194"/>
      <c r="E63" s="185"/>
      <c r="H63" s="185"/>
      <c r="K63" s="185"/>
      <c r="N63" s="185"/>
      <c r="R63" s="167"/>
      <c r="S63" s="168"/>
    </row>
    <row r="64" spans="1:19" s="162" customFormat="1" ht="30.75" customHeight="1">
      <c r="A64" s="354" t="s">
        <v>396</v>
      </c>
      <c r="B64" s="163">
        <f>SUM(B61)</f>
        <v>0</v>
      </c>
      <c r="C64" s="184">
        <v>1</v>
      </c>
      <c r="E64" s="163">
        <f>SUM(E61:E61)</f>
        <v>0</v>
      </c>
      <c r="F64" s="196">
        <v>1</v>
      </c>
      <c r="H64" s="163">
        <f>SUM(H61:H61)</f>
        <v>0</v>
      </c>
      <c r="I64" s="196">
        <v>1</v>
      </c>
      <c r="K64" s="163">
        <f>SUM(K61:K61)</f>
        <v>0</v>
      </c>
      <c r="L64" s="196">
        <v>1</v>
      </c>
      <c r="N64" s="163">
        <f>SUM(N61:N61)</f>
        <v>0</v>
      </c>
      <c r="O64" s="196">
        <v>1</v>
      </c>
    </row>
    <row r="65" spans="1:19" s="179" customFormat="1" ht="42.75" customHeight="1">
      <c r="A65" s="353" t="s">
        <v>394</v>
      </c>
      <c r="B65" s="210">
        <f>B64*50%</f>
        <v>0</v>
      </c>
      <c r="C65" s="211">
        <f>IFERROR(B65/B$64, 0)</f>
        <v>0</v>
      </c>
      <c r="D65" s="180"/>
      <c r="E65" s="210">
        <f>E64*50%</f>
        <v>0</v>
      </c>
      <c r="F65" s="211">
        <f>IFERROR(E65/E$64, 0)</f>
        <v>0</v>
      </c>
      <c r="G65" s="180"/>
      <c r="H65" s="210">
        <f>H64*50%</f>
        <v>0</v>
      </c>
      <c r="I65" s="211">
        <f>IFERROR(H65/H$64, 0)</f>
        <v>0</v>
      </c>
      <c r="J65" s="180"/>
      <c r="K65" s="210">
        <f>K64*50%</f>
        <v>0</v>
      </c>
      <c r="L65" s="211">
        <f>IFERROR(K65/K$64, 0)</f>
        <v>0</v>
      </c>
      <c r="M65" s="180"/>
      <c r="N65" s="210">
        <f>N64*50%</f>
        <v>0</v>
      </c>
      <c r="O65" s="211">
        <f>IFERROR(N65/N$64, 0)</f>
        <v>0</v>
      </c>
    </row>
    <row r="66" spans="1:19" s="162" customFormat="1">
      <c r="A66" s="183" t="s">
        <v>195</v>
      </c>
      <c r="B66" s="163">
        <f>B64-B65</f>
        <v>0</v>
      </c>
      <c r="C66" s="184">
        <f>IFERROR(B66/B$64, 0)</f>
        <v>0</v>
      </c>
      <c r="E66" s="163">
        <f>E64-E65</f>
        <v>0</v>
      </c>
      <c r="F66" s="196">
        <f>IFERROR(E66/E$64, 0)</f>
        <v>0</v>
      </c>
      <c r="H66" s="163">
        <f>H64-H65</f>
        <v>0</v>
      </c>
      <c r="I66" s="196">
        <f>IFERROR(H66/H$64, 0)</f>
        <v>0</v>
      </c>
      <c r="K66" s="163">
        <f>K64-K65</f>
        <v>0</v>
      </c>
      <c r="L66" s="196">
        <f>IFERROR(K66/K$64, 0)</f>
        <v>0</v>
      </c>
      <c r="N66" s="163">
        <f>N64-N65</f>
        <v>0</v>
      </c>
      <c r="O66" s="196">
        <f>IFERROR(N66/N$64, 0)</f>
        <v>0</v>
      </c>
    </row>
    <row r="67" spans="1:19">
      <c r="B67" s="150"/>
      <c r="C67" s="150"/>
      <c r="E67" s="150"/>
      <c r="H67" s="150"/>
      <c r="K67" s="150"/>
      <c r="N67" s="150"/>
      <c r="O67" s="152"/>
    </row>
    <row r="68" spans="1:19" ht="19">
      <c r="A68" s="199" t="s">
        <v>196</v>
      </c>
      <c r="B68" s="200"/>
      <c r="C68" s="201"/>
      <c r="E68" s="150"/>
      <c r="H68" s="150"/>
      <c r="K68" s="150"/>
      <c r="N68" s="150"/>
      <c r="O68" s="152"/>
    </row>
    <row r="69" spans="1:19" s="151" customFormat="1" ht="38">
      <c r="A69" s="352" t="s">
        <v>395</v>
      </c>
      <c r="B69" s="202">
        <f>SUM(B70:B71)</f>
        <v>0</v>
      </c>
      <c r="C69" s="203">
        <f>SUM(C70:C71)</f>
        <v>0</v>
      </c>
      <c r="D69" s="150"/>
      <c r="E69" s="202">
        <f>SUM(E70:E71)</f>
        <v>0</v>
      </c>
      <c r="F69" s="204">
        <f>SUM(F70:F71)</f>
        <v>0</v>
      </c>
      <c r="G69" s="150"/>
      <c r="H69" s="202">
        <f>SUM(H70:H71)</f>
        <v>0</v>
      </c>
      <c r="I69" s="204">
        <f>SUM(I70:I71)</f>
        <v>0</v>
      </c>
      <c r="J69" s="150"/>
      <c r="K69" s="202">
        <f>SUM(K70:K71)</f>
        <v>0</v>
      </c>
      <c r="L69" s="204">
        <f>SUM(L70:L71)</f>
        <v>0</v>
      </c>
      <c r="M69" s="150"/>
      <c r="N69" s="202">
        <f>SUM(N70:N71)</f>
        <v>0</v>
      </c>
      <c r="O69" s="204">
        <f>SUM(O70:O71)</f>
        <v>0</v>
      </c>
      <c r="P69" s="150"/>
      <c r="Q69" s="150"/>
      <c r="R69" s="150"/>
      <c r="S69" s="150"/>
    </row>
    <row r="70" spans="1:19">
      <c r="A70" s="161" t="s">
        <v>197</v>
      </c>
      <c r="B70" s="166">
        <f>SUM(B60)</f>
        <v>0</v>
      </c>
      <c r="C70" s="205">
        <f>IFERROR(B70/B$64, 0)</f>
        <v>0</v>
      </c>
      <c r="E70" s="166">
        <f>SUM(E60:E60)</f>
        <v>0</v>
      </c>
      <c r="F70" s="206">
        <f>IFERROR(E70/E$64, 0)</f>
        <v>0</v>
      </c>
      <c r="H70" s="166">
        <f>SUM(H60:H60)</f>
        <v>0</v>
      </c>
      <c r="I70" s="206">
        <f>IFERROR(H70/H$64, 0)</f>
        <v>0</v>
      </c>
      <c r="K70" s="166">
        <f>SUM(K60:K60)</f>
        <v>0</v>
      </c>
      <c r="L70" s="206">
        <f>IFERROR(K70/K$64, 0)</f>
        <v>0</v>
      </c>
      <c r="N70" s="166">
        <f>SUM(N60:N60)</f>
        <v>0</v>
      </c>
      <c r="O70" s="206">
        <f>IFERROR(N70/N$64, 0)</f>
        <v>0</v>
      </c>
    </row>
    <row r="71" spans="1:19" s="151" customFormat="1">
      <c r="A71" s="207" t="s">
        <v>198</v>
      </c>
      <c r="B71" s="200">
        <f>B66-B70</f>
        <v>0</v>
      </c>
      <c r="C71" s="201">
        <f>IFERROR(B71/B$64, 0)</f>
        <v>0</v>
      </c>
      <c r="D71" s="150"/>
      <c r="E71" s="200">
        <f>E66-E70</f>
        <v>0</v>
      </c>
      <c r="F71" s="208">
        <f>IFERROR(E71/E$64, 0)</f>
        <v>0</v>
      </c>
      <c r="G71" s="150"/>
      <c r="H71" s="200">
        <f>H66-H70</f>
        <v>0</v>
      </c>
      <c r="I71" s="208">
        <f>IFERROR(H71/H$64, 0)</f>
        <v>0</v>
      </c>
      <c r="J71" s="150"/>
      <c r="K71" s="200">
        <f>K66-K70</f>
        <v>0</v>
      </c>
      <c r="L71" s="208">
        <f>IFERROR(K71/K$64, 0)</f>
        <v>0</v>
      </c>
      <c r="M71" s="150"/>
      <c r="N71" s="200">
        <f>N66-N70</f>
        <v>0</v>
      </c>
      <c r="O71" s="208">
        <f>IFERROR(N71/N$64, 0)</f>
        <v>0</v>
      </c>
      <c r="P71" s="150"/>
      <c r="Q71" s="150"/>
      <c r="R71" s="150"/>
      <c r="S71" s="150"/>
    </row>
    <row r="72" spans="1:19" s="171" customFormat="1" ht="11" outlineLevel="1">
      <c r="A72" s="169"/>
      <c r="B72" s="170">
        <f>SUM(E72,H72,K72,N72)</f>
        <v>0</v>
      </c>
      <c r="E72" s="172"/>
      <c r="H72" s="172"/>
      <c r="K72" s="172"/>
      <c r="N72" s="172"/>
    </row>
    <row r="73" spans="1:19" s="171" customFormat="1" ht="11" outlineLevel="1">
      <c r="A73" s="169"/>
      <c r="B73" s="170">
        <f>SUM(E73,H73,K73,N73)</f>
        <v>0</v>
      </c>
      <c r="E73" s="172"/>
      <c r="H73" s="172"/>
      <c r="K73" s="172"/>
      <c r="N73" s="172"/>
    </row>
    <row r="74" spans="1:19" s="171" customFormat="1" ht="11" outlineLevel="1">
      <c r="A74" s="169"/>
      <c r="B74" s="170">
        <f>SUM(E74,H74,K74,N74)</f>
        <v>0</v>
      </c>
      <c r="E74" s="172"/>
      <c r="H74" s="172"/>
      <c r="K74" s="172"/>
      <c r="N74" s="172"/>
    </row>
    <row r="75" spans="1:19" s="171" customFormat="1" ht="11" outlineLevel="1">
      <c r="A75" s="169"/>
      <c r="B75" s="170">
        <f>SUM(E75,H75,K75,N75)</f>
        <v>0</v>
      </c>
      <c r="E75" s="172"/>
      <c r="H75" s="172"/>
      <c r="K75" s="172"/>
      <c r="N75" s="172"/>
    </row>
    <row r="76" spans="1:19" s="171" customFormat="1" ht="11" outlineLevel="1">
      <c r="A76" s="169"/>
      <c r="B76" s="170">
        <f>SUM(E76,H76,K76,N76)</f>
        <v>0</v>
      </c>
      <c r="E76" s="172"/>
      <c r="H76" s="172"/>
      <c r="K76" s="172"/>
      <c r="N76" s="172"/>
    </row>
    <row r="77" spans="1:19" s="171" customFormat="1" ht="11" outlineLevel="1">
      <c r="A77" s="169" t="s">
        <v>199</v>
      </c>
      <c r="B77" s="170"/>
      <c r="E77" s="172"/>
      <c r="H77" s="172"/>
      <c r="K77" s="172"/>
      <c r="N77" s="172"/>
    </row>
    <row r="78" spans="1:19">
      <c r="A78" s="173" t="s">
        <v>200</v>
      </c>
      <c r="B78" s="174">
        <f>SUM(B72:B77)</f>
        <v>0</v>
      </c>
      <c r="C78" s="171"/>
      <c r="D78" s="171"/>
      <c r="E78" s="174">
        <f>SUM(E72:E77)</f>
        <v>0</v>
      </c>
      <c r="F78" s="171"/>
      <c r="G78" s="171"/>
      <c r="H78" s="174">
        <f>SUM(H72:H77)</f>
        <v>0</v>
      </c>
      <c r="I78" s="171"/>
      <c r="J78" s="171"/>
      <c r="K78" s="174">
        <f>SUM(K72:K77)</f>
        <v>0</v>
      </c>
      <c r="M78" s="171"/>
      <c r="N78" s="174">
        <f>SUM(N72:N77)</f>
        <v>0</v>
      </c>
      <c r="O78" s="171"/>
    </row>
    <row r="79" spans="1:19">
      <c r="A79" s="338"/>
      <c r="B79" s="339"/>
      <c r="C79" s="171"/>
      <c r="D79" s="171"/>
      <c r="E79" s="339"/>
      <c r="F79" s="171"/>
      <c r="G79" s="171"/>
      <c r="H79" s="339"/>
      <c r="I79" s="171"/>
      <c r="J79" s="171"/>
      <c r="K79" s="339"/>
      <c r="M79" s="171"/>
      <c r="N79" s="339"/>
      <c r="O79" s="171"/>
    </row>
    <row r="80" spans="1:19" s="171" customFormat="1" ht="11" outlineLevel="1">
      <c r="A80" s="175"/>
      <c r="B80" s="170">
        <f>SUM(E80,H80,K80,N80)</f>
        <v>0</v>
      </c>
      <c r="E80" s="176"/>
      <c r="H80" s="176"/>
      <c r="K80" s="176"/>
      <c r="N80" s="176"/>
    </row>
    <row r="81" spans="1:19" s="171" customFormat="1" ht="11" outlineLevel="1">
      <c r="A81" s="175"/>
      <c r="B81" s="170">
        <f>SUM(E81,H81,K81,N81)</f>
        <v>0</v>
      </c>
      <c r="E81" s="176"/>
      <c r="H81" s="176"/>
      <c r="K81" s="176"/>
      <c r="N81" s="176"/>
    </row>
    <row r="82" spans="1:19" s="171" customFormat="1" ht="11" outlineLevel="1">
      <c r="A82" s="175"/>
      <c r="B82" s="170">
        <f>SUM(E82,H82,K82,N82)</f>
        <v>0</v>
      </c>
      <c r="E82" s="176"/>
      <c r="H82" s="176"/>
      <c r="K82" s="176"/>
      <c r="N82" s="176"/>
    </row>
    <row r="83" spans="1:19" s="171" customFormat="1" ht="11" outlineLevel="1">
      <c r="A83" s="175"/>
      <c r="B83" s="170">
        <f>SUM(E83,H83,K83,N83)</f>
        <v>0</v>
      </c>
      <c r="E83" s="176"/>
      <c r="H83" s="176"/>
      <c r="K83" s="176"/>
      <c r="N83" s="176"/>
    </row>
    <row r="84" spans="1:19" s="171" customFormat="1" ht="11" outlineLevel="1">
      <c r="A84" s="175"/>
      <c r="B84" s="170">
        <f>SUM(E84,H84,K84,N84)</f>
        <v>0</v>
      </c>
      <c r="E84" s="176"/>
      <c r="H84" s="176"/>
      <c r="K84" s="176"/>
      <c r="N84" s="176"/>
    </row>
    <row r="85" spans="1:19" s="171" customFormat="1" ht="11" outlineLevel="1">
      <c r="A85" s="175" t="s">
        <v>201</v>
      </c>
      <c r="B85" s="170"/>
      <c r="E85" s="176"/>
      <c r="H85" s="176"/>
      <c r="K85" s="176"/>
      <c r="N85" s="176"/>
    </row>
    <row r="86" spans="1:19">
      <c r="A86" s="177" t="s">
        <v>202</v>
      </c>
      <c r="B86" s="178">
        <f>SUM(B80:B85)</f>
        <v>0</v>
      </c>
      <c r="C86" s="171"/>
      <c r="D86" s="171"/>
      <c r="E86" s="178">
        <f>SUM(E80:E85)</f>
        <v>0</v>
      </c>
      <c r="F86" s="171"/>
      <c r="G86" s="171"/>
      <c r="H86" s="178">
        <f>SUM(H80:H85)</f>
        <v>0</v>
      </c>
      <c r="I86" s="171"/>
      <c r="J86" s="171"/>
      <c r="K86" s="178">
        <f>SUM(K80:K85)</f>
        <v>0</v>
      </c>
      <c r="M86" s="171"/>
      <c r="N86" s="219">
        <f>SUM(N80:N85)</f>
        <v>0</v>
      </c>
      <c r="O86" s="171"/>
    </row>
    <row r="87" spans="1:19">
      <c r="A87" s="338"/>
      <c r="B87" s="339"/>
      <c r="C87" s="171"/>
      <c r="D87" s="171"/>
      <c r="E87" s="339"/>
      <c r="F87" s="171"/>
      <c r="G87" s="171"/>
      <c r="H87" s="339"/>
      <c r="I87" s="171"/>
      <c r="J87" s="171"/>
      <c r="K87" s="339"/>
      <c r="M87" s="171"/>
      <c r="N87" s="340"/>
      <c r="O87" s="171"/>
    </row>
    <row r="88" spans="1:19" s="171" customFormat="1" ht="11" outlineLevel="1">
      <c r="A88" s="169"/>
      <c r="B88" s="170">
        <f>SUM(E88,H88,K88,N88)</f>
        <v>0</v>
      </c>
      <c r="E88" s="172"/>
      <c r="H88" s="172"/>
      <c r="K88" s="172"/>
      <c r="N88" s="172"/>
    </row>
    <row r="89" spans="1:19" s="171" customFormat="1" ht="11" outlineLevel="1">
      <c r="A89" s="169"/>
      <c r="B89" s="170">
        <f>SUM(E89,H89,K89,N89)</f>
        <v>0</v>
      </c>
      <c r="E89" s="172"/>
      <c r="H89" s="172"/>
      <c r="K89" s="172"/>
      <c r="N89" s="172"/>
    </row>
    <row r="90" spans="1:19" s="171" customFormat="1" ht="11" outlineLevel="1">
      <c r="A90" s="169"/>
      <c r="B90" s="170">
        <f>SUM(E90,H90,K90,N90)</f>
        <v>0</v>
      </c>
      <c r="E90" s="172"/>
      <c r="H90" s="172"/>
      <c r="K90" s="172"/>
      <c r="N90" s="172"/>
    </row>
    <row r="91" spans="1:19" s="171" customFormat="1" ht="11" outlineLevel="1">
      <c r="A91" s="169"/>
      <c r="B91" s="170">
        <f>SUM(E91,H91,K91,N91)</f>
        <v>0</v>
      </c>
      <c r="E91" s="172"/>
      <c r="H91" s="172"/>
      <c r="K91" s="172"/>
      <c r="N91" s="172"/>
    </row>
    <row r="92" spans="1:19" s="171" customFormat="1" ht="11" outlineLevel="1">
      <c r="A92" s="169"/>
      <c r="B92" s="170">
        <f>SUM(E92,H92,K92,N92)</f>
        <v>0</v>
      </c>
      <c r="E92" s="172"/>
      <c r="H92" s="172"/>
      <c r="K92" s="172"/>
      <c r="N92" s="172"/>
    </row>
    <row r="93" spans="1:19" s="171" customFormat="1" ht="11" outlineLevel="1">
      <c r="A93" s="169" t="s">
        <v>203</v>
      </c>
      <c r="B93" s="170"/>
      <c r="E93" s="172"/>
      <c r="H93" s="172"/>
      <c r="K93" s="172"/>
      <c r="N93" s="172"/>
    </row>
    <row r="94" spans="1:19">
      <c r="A94" s="173" t="s">
        <v>204</v>
      </c>
      <c r="B94" s="174">
        <f>SUM(B88:B93)</f>
        <v>0</v>
      </c>
      <c r="C94" s="171"/>
      <c r="D94" s="171"/>
      <c r="E94" s="174">
        <f>SUM(E88:E93)</f>
        <v>0</v>
      </c>
      <c r="F94" s="171"/>
      <c r="G94" s="171"/>
      <c r="H94" s="174">
        <f>SUM(H88:H93)</f>
        <v>0</v>
      </c>
      <c r="I94" s="171"/>
      <c r="J94" s="171"/>
      <c r="K94" s="174">
        <f>SUM(K88:K93)</f>
        <v>0</v>
      </c>
      <c r="M94" s="171"/>
      <c r="N94" s="174">
        <f>SUM(N88:N93)</f>
        <v>0</v>
      </c>
      <c r="O94" s="171"/>
    </row>
    <row r="95" spans="1:19" s="209" customFormat="1" ht="19">
      <c r="A95" s="181" t="s">
        <v>205</v>
      </c>
      <c r="B95" s="197">
        <f>SUM(B78,B86,B94)</f>
        <v>0</v>
      </c>
      <c r="C95" s="198">
        <f>IFERROR(B95/B$71, 0)</f>
        <v>0</v>
      </c>
      <c r="D95" s="179"/>
      <c r="E95" s="197">
        <f>SUM(E78,E86,E94)</f>
        <v>0</v>
      </c>
      <c r="F95" s="198">
        <f>IFERROR(E95/E$71, 0)</f>
        <v>0</v>
      </c>
      <c r="G95" s="179"/>
      <c r="H95" s="197">
        <f>SUM(H78,H86,H94)</f>
        <v>0</v>
      </c>
      <c r="I95" s="198">
        <f>IFERROR(H95/H$71, 0)</f>
        <v>0</v>
      </c>
      <c r="J95" s="179"/>
      <c r="K95" s="197">
        <f>SUM(K78,K86,K94)</f>
        <v>0</v>
      </c>
      <c r="L95" s="198">
        <f>IFERROR(K95/K$71, 0)</f>
        <v>0</v>
      </c>
      <c r="M95" s="179"/>
      <c r="N95" s="197">
        <f>SUM(N78,N86,N94)</f>
        <v>0</v>
      </c>
      <c r="O95" s="198">
        <f>IFERROR(N95/N$71, 0)</f>
        <v>0</v>
      </c>
      <c r="P95" s="179"/>
      <c r="Q95" s="179"/>
      <c r="R95" s="179"/>
      <c r="S95" s="179"/>
    </row>
    <row r="96" spans="1:19" s="209" customFormat="1" ht="22" customHeight="1">
      <c r="A96" s="181" t="s">
        <v>419</v>
      </c>
      <c r="B96" s="197">
        <f>B71-B95</f>
        <v>0</v>
      </c>
      <c r="C96" s="198">
        <f>IFERROR(B96/B$71, 0)</f>
        <v>0</v>
      </c>
      <c r="D96" s="179"/>
      <c r="E96" s="197">
        <f>E71-E95</f>
        <v>0</v>
      </c>
      <c r="F96" s="198">
        <f>IFERROR(E96/E$71, 0)</f>
        <v>0</v>
      </c>
      <c r="G96" s="179"/>
      <c r="H96" s="197">
        <f>H71-H95</f>
        <v>0</v>
      </c>
      <c r="I96" s="198">
        <f>IFERROR(H96/H$71, 0)</f>
        <v>0</v>
      </c>
      <c r="J96" s="179"/>
      <c r="K96" s="197">
        <f>K71-K95</f>
        <v>0</v>
      </c>
      <c r="L96" s="198">
        <f>IFERROR(K96/K$71, 0)</f>
        <v>0</v>
      </c>
      <c r="M96" s="179"/>
      <c r="N96" s="197">
        <f>N71-N95</f>
        <v>0</v>
      </c>
      <c r="O96" s="198">
        <f>IFERROR(N96/N$71, 0)</f>
        <v>0</v>
      </c>
      <c r="P96" s="179"/>
      <c r="Q96" s="179"/>
      <c r="R96" s="179"/>
      <c r="S96" s="179"/>
    </row>
  </sheetData>
  <sheetProtection sheet="1" insertColumns="0" insertRows="0"/>
  <mergeCells count="5">
    <mergeCell ref="M9:M10"/>
    <mergeCell ref="D9:D10"/>
    <mergeCell ref="G9:G10"/>
    <mergeCell ref="J9:J10"/>
    <mergeCell ref="P9:P10"/>
  </mergeCells>
  <pageMargins left="0.7" right="0.7" top="0.78740157499999996" bottom="0.78740157499999996" header="0.3" footer="0.3"/>
  <pageSetup paperSize="9" scale="54" fitToHeight="0" orientation="landscape" r:id="rId1"/>
  <headerFooter>
    <oddFooter>&amp;R&amp;"Calibri,Standard"&amp;K000000Letzte Änderung: 17.05.2023 / ds Druckdatum: &amp;D</oddFooter>
  </headerFooter>
  <rowBreaks count="1" manualBreakCount="1">
    <brk id="61" max="16383" man="1"/>
  </rowBreaks>
  <ignoredErrors>
    <ignoredError sqref="K5" unlockedFormula="1"/>
  </ignoredError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I76"/>
  <sheetViews>
    <sheetView tabSelected="1" zoomScale="82" zoomScaleNormal="82" workbookViewId="0">
      <selection activeCell="H7" sqref="H7"/>
    </sheetView>
  </sheetViews>
  <sheetFormatPr baseColWidth="10" defaultColWidth="10.83203125" defaultRowHeight="16"/>
  <cols>
    <col min="1" max="1" width="8.1640625" style="88" customWidth="1"/>
    <col min="2" max="2" width="21.6640625" style="88" customWidth="1"/>
    <col min="3" max="3" width="40.5" style="88" customWidth="1"/>
    <col min="4" max="4" width="12.83203125" style="88" customWidth="1"/>
    <col min="5" max="5" width="13.33203125" style="88" customWidth="1"/>
    <col min="6" max="6" width="8.83203125" style="88" customWidth="1"/>
    <col min="7" max="7" width="12" style="88" customWidth="1"/>
    <col min="8" max="8" width="15" style="88" customWidth="1"/>
    <col min="9" max="9" width="44" style="88" bestFit="1" customWidth="1"/>
    <col min="10" max="16384" width="10.83203125" style="88"/>
  </cols>
  <sheetData>
    <row r="1" spans="1:9">
      <c r="C1" s="222" t="s">
        <v>206</v>
      </c>
      <c r="D1" s="220">
        <f>IFERROR('DIZH Budget Kalkulation'!A4, "noch ausfüllen")</f>
        <v>0</v>
      </c>
      <c r="E1" s="221"/>
      <c r="F1" s="221"/>
      <c r="G1" s="221"/>
      <c r="H1" s="221"/>
    </row>
    <row r="2" spans="1:9">
      <c r="C2" s="222" t="s">
        <v>207</v>
      </c>
      <c r="D2" s="220">
        <f>IFERROR('DIZH Budget Kalkulation'!A5, "noch ausfüllen")</f>
        <v>0</v>
      </c>
      <c r="E2" s="221"/>
      <c r="F2" s="221"/>
      <c r="G2" s="221"/>
      <c r="H2" s="221"/>
    </row>
    <row r="3" spans="1:9">
      <c r="C3" s="222" t="s">
        <v>208</v>
      </c>
      <c r="D3" s="220">
        <f>IFERROR('DIZH Budget Kalkulation'!A6, "noch ausfüllen")</f>
        <v>0</v>
      </c>
      <c r="E3" s="221"/>
      <c r="F3" s="221"/>
      <c r="G3" s="221"/>
      <c r="H3" s="221"/>
    </row>
    <row r="4" spans="1:9">
      <c r="C4" s="222" t="s">
        <v>209</v>
      </c>
      <c r="D4" s="220">
        <f>IFERROR('DIZH Budget Kalkulation'!E5, "noch ausfüllen")</f>
        <v>0</v>
      </c>
      <c r="E4" s="221"/>
      <c r="F4" s="221"/>
      <c r="G4" s="221"/>
      <c r="H4" s="221"/>
    </row>
    <row r="5" spans="1:9">
      <c r="C5" s="329" t="s">
        <v>148</v>
      </c>
      <c r="D5" s="331"/>
      <c r="E5" s="331"/>
      <c r="F5" s="331"/>
      <c r="G5" s="331"/>
      <c r="H5" s="331"/>
    </row>
    <row r="6" spans="1:9">
      <c r="A6" s="114" t="s">
        <v>210</v>
      </c>
    </row>
    <row r="7" spans="1:9">
      <c r="A7" s="114" t="s">
        <v>211</v>
      </c>
    </row>
    <row r="8" spans="1:9">
      <c r="A8" s="114" t="s">
        <v>212</v>
      </c>
    </row>
    <row r="9" spans="1:9">
      <c r="A9" s="114" t="s">
        <v>213</v>
      </c>
    </row>
    <row r="11" spans="1:9" s="100" customFormat="1" ht="33" customHeight="1">
      <c r="A11" s="98" t="s">
        <v>214</v>
      </c>
      <c r="B11" s="98" t="s">
        <v>215</v>
      </c>
      <c r="C11" s="98" t="s">
        <v>216</v>
      </c>
      <c r="D11" s="98" t="s">
        <v>217</v>
      </c>
      <c r="E11" s="99" t="s">
        <v>418</v>
      </c>
      <c r="F11" s="99" t="s">
        <v>219</v>
      </c>
      <c r="G11" s="99" t="s">
        <v>220</v>
      </c>
      <c r="H11" s="99" t="s">
        <v>221</v>
      </c>
    </row>
    <row r="12" spans="1:9">
      <c r="A12" s="101" t="s">
        <v>153</v>
      </c>
      <c r="B12" s="101"/>
      <c r="C12" s="130"/>
      <c r="D12" s="101"/>
      <c r="E12" s="103"/>
      <c r="F12" s="101"/>
      <c r="G12" s="104">
        <f>IFERROR(VLOOKUP(C12,UZH_Personal_2024!A$4:G$12, 5,FALSE),)</f>
        <v>0</v>
      </c>
      <c r="H12" s="105">
        <f>G12*E12*F12/12</f>
        <v>0</v>
      </c>
      <c r="I12" s="107" t="s">
        <v>222</v>
      </c>
    </row>
    <row r="13" spans="1:9">
      <c r="A13" s="101" t="s">
        <v>153</v>
      </c>
      <c r="B13" s="106"/>
      <c r="C13" s="130"/>
      <c r="D13" s="106"/>
      <c r="E13" s="103"/>
      <c r="F13" s="101"/>
      <c r="G13" s="104">
        <f>IFERROR(VLOOKUP(C13,UZH_Personal_2024!A$4:G$12, 5,FALSE),)</f>
        <v>0</v>
      </c>
      <c r="H13" s="105">
        <f t="shared" ref="H13:H23" si="0">G13*E13*F13/12</f>
        <v>0</v>
      </c>
      <c r="I13" s="107" t="s">
        <v>222</v>
      </c>
    </row>
    <row r="14" spans="1:9">
      <c r="A14" s="101" t="s">
        <v>153</v>
      </c>
      <c r="B14" s="106"/>
      <c r="C14" s="130"/>
      <c r="D14" s="106"/>
      <c r="E14" s="103"/>
      <c r="F14" s="101"/>
      <c r="G14" s="104">
        <f>IFERROR(VLOOKUP(C14,UZH_Personal_2024!A$4:G$12, 5,FALSE),)</f>
        <v>0</v>
      </c>
      <c r="H14" s="105">
        <f t="shared" si="0"/>
        <v>0</v>
      </c>
      <c r="I14" s="107" t="s">
        <v>222</v>
      </c>
    </row>
    <row r="15" spans="1:9">
      <c r="A15" s="101" t="s">
        <v>153</v>
      </c>
      <c r="B15" s="106"/>
      <c r="C15" s="130"/>
      <c r="D15" s="106"/>
      <c r="E15" s="103"/>
      <c r="F15" s="101"/>
      <c r="G15" s="104">
        <f>IFERROR(VLOOKUP(C15,UZH_Personal_2024!A$4:G$12, 5,FALSE),)</f>
        <v>0</v>
      </c>
      <c r="H15" s="105">
        <f t="shared" si="0"/>
        <v>0</v>
      </c>
      <c r="I15" s="107" t="s">
        <v>222</v>
      </c>
    </row>
    <row r="16" spans="1:9">
      <c r="A16" s="101" t="s">
        <v>153</v>
      </c>
      <c r="B16" s="106"/>
      <c r="C16" s="130"/>
      <c r="D16" s="106"/>
      <c r="E16" s="103"/>
      <c r="F16" s="101"/>
      <c r="G16" s="104">
        <f>IFERROR(VLOOKUP(C16,UZH_Personal_2024!A$4:G$12, 5,FALSE),)</f>
        <v>0</v>
      </c>
      <c r="H16" s="105">
        <f t="shared" si="0"/>
        <v>0</v>
      </c>
      <c r="I16" s="107" t="s">
        <v>222</v>
      </c>
    </row>
    <row r="17" spans="1:9">
      <c r="A17" s="101" t="s">
        <v>153</v>
      </c>
      <c r="B17" s="106"/>
      <c r="C17" s="130"/>
      <c r="D17" s="106"/>
      <c r="E17" s="103"/>
      <c r="F17" s="101"/>
      <c r="G17" s="104">
        <f>IFERROR(VLOOKUP(C17,UZH_Personal_2024!A$4:G$12, 5,FALSE),)</f>
        <v>0</v>
      </c>
      <c r="H17" s="105">
        <f t="shared" si="0"/>
        <v>0</v>
      </c>
      <c r="I17" s="107" t="s">
        <v>222</v>
      </c>
    </row>
    <row r="18" spans="1:9">
      <c r="A18" s="101" t="s">
        <v>153</v>
      </c>
      <c r="B18" s="106"/>
      <c r="C18" s="130"/>
      <c r="D18" s="106"/>
      <c r="E18" s="103"/>
      <c r="F18" s="101"/>
      <c r="G18" s="115"/>
      <c r="H18" s="105">
        <f t="shared" si="0"/>
        <v>0</v>
      </c>
      <c r="I18" s="107" t="s">
        <v>223</v>
      </c>
    </row>
    <row r="19" spans="1:9">
      <c r="A19" s="101" t="s">
        <v>153</v>
      </c>
      <c r="B19" s="106"/>
      <c r="C19" s="130"/>
      <c r="D19" s="106"/>
      <c r="E19" s="103"/>
      <c r="F19" s="101"/>
      <c r="G19" s="115"/>
      <c r="H19" s="105">
        <f t="shared" ref="H19" si="1">G19*E19*F19/12</f>
        <v>0</v>
      </c>
      <c r="I19" s="107" t="s">
        <v>223</v>
      </c>
    </row>
    <row r="20" spans="1:9">
      <c r="A20" s="101" t="s">
        <v>153</v>
      </c>
      <c r="B20" s="106"/>
      <c r="C20" s="130"/>
      <c r="D20" s="106"/>
      <c r="E20" s="103"/>
      <c r="F20" s="101"/>
      <c r="G20" s="115"/>
      <c r="H20" s="105">
        <f t="shared" si="0"/>
        <v>0</v>
      </c>
      <c r="I20" s="107" t="s">
        <v>223</v>
      </c>
    </row>
    <row r="21" spans="1:9">
      <c r="A21" s="101" t="s">
        <v>153</v>
      </c>
      <c r="B21" s="106"/>
      <c r="C21" s="130"/>
      <c r="D21" s="106"/>
      <c r="E21" s="103"/>
      <c r="F21" s="101"/>
      <c r="G21" s="115"/>
      <c r="H21" s="105">
        <f t="shared" ref="H21" si="2">G21*E21*F21/12</f>
        <v>0</v>
      </c>
      <c r="I21" s="107" t="s">
        <v>223</v>
      </c>
    </row>
    <row r="22" spans="1:9">
      <c r="A22" s="101" t="s">
        <v>153</v>
      </c>
      <c r="B22" s="106"/>
      <c r="C22" s="130"/>
      <c r="D22" s="106"/>
      <c r="E22" s="103"/>
      <c r="F22" s="101"/>
      <c r="G22" s="115"/>
      <c r="H22" s="105">
        <f t="shared" si="0"/>
        <v>0</v>
      </c>
      <c r="I22" s="107" t="s">
        <v>223</v>
      </c>
    </row>
    <row r="23" spans="1:9">
      <c r="A23" s="101" t="s">
        <v>153</v>
      </c>
      <c r="B23" s="106"/>
      <c r="C23" s="130"/>
      <c r="D23" s="106"/>
      <c r="E23" s="103"/>
      <c r="F23" s="101"/>
      <c r="G23" s="115"/>
      <c r="H23" s="105">
        <f t="shared" si="0"/>
        <v>0</v>
      </c>
      <c r="I23" s="107" t="s">
        <v>223</v>
      </c>
    </row>
    <row r="24" spans="1:9" ht="11" customHeight="1">
      <c r="A24" s="97" t="s">
        <v>224</v>
      </c>
    </row>
    <row r="25" spans="1:9" s="180" customFormat="1" ht="19">
      <c r="A25" s="268" t="s">
        <v>225</v>
      </c>
      <c r="B25" s="269"/>
      <c r="C25" s="268"/>
      <c r="D25" s="269"/>
      <c r="E25" s="270"/>
      <c r="F25" s="268"/>
      <c r="G25" s="271"/>
      <c r="H25" s="271">
        <f>SUM(H12:H24)</f>
        <v>0</v>
      </c>
    </row>
    <row r="28" spans="1:9" s="100" customFormat="1" ht="33" customHeight="1">
      <c r="A28" s="98" t="s">
        <v>214</v>
      </c>
      <c r="B28" s="98" t="s">
        <v>215</v>
      </c>
      <c r="C28" s="98" t="s">
        <v>216</v>
      </c>
      <c r="D28" s="98" t="s">
        <v>217</v>
      </c>
      <c r="E28" s="363" t="s">
        <v>420</v>
      </c>
      <c r="F28" s="364"/>
      <c r="G28" s="99" t="s">
        <v>226</v>
      </c>
      <c r="H28" s="99" t="s">
        <v>221</v>
      </c>
    </row>
    <row r="29" spans="1:9">
      <c r="A29" s="101" t="s">
        <v>154</v>
      </c>
      <c r="B29" s="101"/>
      <c r="C29" s="102"/>
      <c r="D29" s="103"/>
      <c r="E29" s="361"/>
      <c r="F29" s="362"/>
      <c r="G29" s="108">
        <f>IFERROR(VLOOKUP(C29,ZHAW_Personal!A$6:D$10, 2,FALSE),)</f>
        <v>0</v>
      </c>
      <c r="H29" s="105">
        <f>G29*E29</f>
        <v>0</v>
      </c>
      <c r="I29" s="107" t="s">
        <v>222</v>
      </c>
    </row>
    <row r="30" spans="1:9">
      <c r="A30" s="101" t="s">
        <v>154</v>
      </c>
      <c r="B30" s="106"/>
      <c r="C30" s="102"/>
      <c r="D30" s="103"/>
      <c r="E30" s="361"/>
      <c r="F30" s="362"/>
      <c r="G30" s="108">
        <f>IFERROR(VLOOKUP(C30,ZHAW_Personal!A$6:D$10, 2,FALSE),)</f>
        <v>0</v>
      </c>
      <c r="H30" s="105">
        <f t="shared" ref="H30:H40" si="3">G30*E30</f>
        <v>0</v>
      </c>
      <c r="I30" s="107" t="s">
        <v>222</v>
      </c>
    </row>
    <row r="31" spans="1:9">
      <c r="A31" s="101" t="s">
        <v>154</v>
      </c>
      <c r="B31" s="106"/>
      <c r="C31" s="102"/>
      <c r="D31" s="103"/>
      <c r="E31" s="361"/>
      <c r="F31" s="362"/>
      <c r="G31" s="108">
        <f>IFERROR(VLOOKUP(C31,ZHAW_Personal!A$6:D$10, 2,FALSE),)</f>
        <v>0</v>
      </c>
      <c r="H31" s="105">
        <f t="shared" si="3"/>
        <v>0</v>
      </c>
      <c r="I31" s="107" t="s">
        <v>222</v>
      </c>
    </row>
    <row r="32" spans="1:9">
      <c r="A32" s="101" t="s">
        <v>154</v>
      </c>
      <c r="B32" s="106"/>
      <c r="C32" s="102"/>
      <c r="D32" s="103"/>
      <c r="E32" s="361"/>
      <c r="F32" s="362"/>
      <c r="G32" s="108">
        <f>IFERROR(VLOOKUP(C32,ZHAW_Personal!A$6:D$10, 2,FALSE),)</f>
        <v>0</v>
      </c>
      <c r="H32" s="105">
        <f t="shared" si="3"/>
        <v>0</v>
      </c>
      <c r="I32" s="107" t="s">
        <v>222</v>
      </c>
    </row>
    <row r="33" spans="1:9">
      <c r="A33" s="101" t="s">
        <v>154</v>
      </c>
      <c r="B33" s="106"/>
      <c r="C33" s="102"/>
      <c r="D33" s="103"/>
      <c r="E33" s="361"/>
      <c r="F33" s="362"/>
      <c r="G33" s="108">
        <f>IFERROR(VLOOKUP(C33,ZHAW_Personal!A$6:D$10, 2,FALSE),)</f>
        <v>0</v>
      </c>
      <c r="H33" s="105">
        <f t="shared" si="3"/>
        <v>0</v>
      </c>
      <c r="I33" s="107" t="s">
        <v>222</v>
      </c>
    </row>
    <row r="34" spans="1:9">
      <c r="A34" s="101" t="s">
        <v>154</v>
      </c>
      <c r="B34" s="106"/>
      <c r="C34" s="102"/>
      <c r="D34" s="103"/>
      <c r="E34" s="361"/>
      <c r="F34" s="362"/>
      <c r="G34" s="108">
        <f>IFERROR(VLOOKUP(C34,ZHAW_Personal!A$6:D$10, 2,FALSE),)</f>
        <v>0</v>
      </c>
      <c r="H34" s="105">
        <f t="shared" si="3"/>
        <v>0</v>
      </c>
      <c r="I34" s="107" t="s">
        <v>222</v>
      </c>
    </row>
    <row r="35" spans="1:9">
      <c r="A35" s="101" t="s">
        <v>154</v>
      </c>
      <c r="B35" s="106"/>
      <c r="C35" s="102"/>
      <c r="D35" s="106"/>
      <c r="E35" s="361"/>
      <c r="F35" s="362"/>
      <c r="G35" s="115"/>
      <c r="H35" s="105">
        <f t="shared" si="3"/>
        <v>0</v>
      </c>
      <c r="I35" s="107" t="s">
        <v>223</v>
      </c>
    </row>
    <row r="36" spans="1:9">
      <c r="A36" s="101" t="s">
        <v>154</v>
      </c>
      <c r="B36" s="106"/>
      <c r="C36" s="102"/>
      <c r="D36" s="106"/>
      <c r="E36" s="361"/>
      <c r="F36" s="362"/>
      <c r="G36" s="115"/>
      <c r="H36" s="105">
        <f t="shared" si="3"/>
        <v>0</v>
      </c>
      <c r="I36" s="107" t="s">
        <v>223</v>
      </c>
    </row>
    <row r="37" spans="1:9">
      <c r="A37" s="101" t="s">
        <v>154</v>
      </c>
      <c r="B37" s="106"/>
      <c r="C37" s="102"/>
      <c r="D37" s="106"/>
      <c r="E37" s="361"/>
      <c r="F37" s="362"/>
      <c r="G37" s="115"/>
      <c r="H37" s="105">
        <f t="shared" si="3"/>
        <v>0</v>
      </c>
      <c r="I37" s="107" t="s">
        <v>223</v>
      </c>
    </row>
    <row r="38" spans="1:9">
      <c r="A38" s="101" t="s">
        <v>154</v>
      </c>
      <c r="B38" s="106"/>
      <c r="C38" s="102"/>
      <c r="D38" s="106"/>
      <c r="E38" s="361"/>
      <c r="F38" s="362"/>
      <c r="G38" s="115"/>
      <c r="H38" s="105">
        <f t="shared" si="3"/>
        <v>0</v>
      </c>
      <c r="I38" s="107" t="s">
        <v>223</v>
      </c>
    </row>
    <row r="39" spans="1:9">
      <c r="A39" s="101" t="s">
        <v>154</v>
      </c>
      <c r="B39" s="106"/>
      <c r="C39" s="102"/>
      <c r="D39" s="106"/>
      <c r="E39" s="361"/>
      <c r="F39" s="362"/>
      <c r="G39" s="115"/>
      <c r="H39" s="105">
        <f t="shared" si="3"/>
        <v>0</v>
      </c>
      <c r="I39" s="107" t="s">
        <v>223</v>
      </c>
    </row>
    <row r="40" spans="1:9">
      <c r="A40" s="101" t="s">
        <v>154</v>
      </c>
      <c r="B40" s="106"/>
      <c r="C40" s="102"/>
      <c r="D40" s="106"/>
      <c r="E40" s="361"/>
      <c r="F40" s="362"/>
      <c r="G40" s="115"/>
      <c r="H40" s="105">
        <f t="shared" si="3"/>
        <v>0</v>
      </c>
      <c r="I40" s="107" t="s">
        <v>223</v>
      </c>
    </row>
    <row r="41" spans="1:9" ht="11" customHeight="1">
      <c r="A41" s="97" t="s">
        <v>227</v>
      </c>
    </row>
    <row r="42" spans="1:9" s="180" customFormat="1" ht="19">
      <c r="A42" s="268" t="s">
        <v>228</v>
      </c>
      <c r="B42" s="269"/>
      <c r="C42" s="268"/>
      <c r="D42" s="269"/>
      <c r="E42" s="270"/>
      <c r="F42" s="268"/>
      <c r="G42" s="271"/>
      <c r="H42" s="271">
        <f>SUM(H29:H41)</f>
        <v>0</v>
      </c>
    </row>
    <row r="45" spans="1:9" s="100" customFormat="1" ht="33" customHeight="1">
      <c r="A45" s="98" t="s">
        <v>214</v>
      </c>
      <c r="B45" s="98" t="s">
        <v>215</v>
      </c>
      <c r="C45" s="98" t="s">
        <v>216</v>
      </c>
      <c r="D45" s="98" t="s">
        <v>217</v>
      </c>
      <c r="E45" s="99" t="s">
        <v>218</v>
      </c>
      <c r="F45" s="99" t="s">
        <v>219</v>
      </c>
      <c r="G45" s="99" t="s">
        <v>220</v>
      </c>
      <c r="H45" s="99" t="s">
        <v>221</v>
      </c>
    </row>
    <row r="46" spans="1:9">
      <c r="A46" s="101" t="s">
        <v>155</v>
      </c>
      <c r="B46" s="101"/>
      <c r="C46" s="102"/>
      <c r="D46" s="101"/>
      <c r="E46" s="103"/>
      <c r="F46" s="101"/>
      <c r="G46" s="104">
        <f>IFERROR(VLOOKUP(C46,ZHDK_Personal!A$6:D$19, 4,FALSE),)</f>
        <v>0</v>
      </c>
      <c r="H46" s="105">
        <f t="shared" ref="H46:H57" si="4">G46*E46*F46/12</f>
        <v>0</v>
      </c>
      <c r="I46" s="107" t="s">
        <v>222</v>
      </c>
    </row>
    <row r="47" spans="1:9">
      <c r="A47" s="101" t="s">
        <v>155</v>
      </c>
      <c r="B47" s="106"/>
      <c r="C47" s="102"/>
      <c r="D47" s="106"/>
      <c r="E47" s="103"/>
      <c r="F47" s="101"/>
      <c r="G47" s="104">
        <f>IFERROR(VLOOKUP(C47,ZHDK_Personal!A$6:D$19, 4,FALSE),)</f>
        <v>0</v>
      </c>
      <c r="H47" s="105">
        <f t="shared" si="4"/>
        <v>0</v>
      </c>
      <c r="I47" s="107" t="s">
        <v>222</v>
      </c>
    </row>
    <row r="48" spans="1:9">
      <c r="A48" s="101" t="s">
        <v>155</v>
      </c>
      <c r="B48" s="106"/>
      <c r="C48" s="102"/>
      <c r="D48" s="106"/>
      <c r="E48" s="103"/>
      <c r="F48" s="101"/>
      <c r="G48" s="104">
        <f>IFERROR(VLOOKUP(C48,ZHDK_Personal!A$6:D$19, 4,FALSE),)</f>
        <v>0</v>
      </c>
      <c r="H48" s="105">
        <f t="shared" si="4"/>
        <v>0</v>
      </c>
      <c r="I48" s="107" t="s">
        <v>222</v>
      </c>
    </row>
    <row r="49" spans="1:9">
      <c r="A49" s="101" t="s">
        <v>155</v>
      </c>
      <c r="B49" s="106"/>
      <c r="C49" s="102"/>
      <c r="D49" s="106"/>
      <c r="E49" s="103"/>
      <c r="F49" s="101"/>
      <c r="G49" s="104">
        <f>IFERROR(VLOOKUP(C49,ZHDK_Personal!A$6:D$19, 4,FALSE),)</f>
        <v>0</v>
      </c>
      <c r="H49" s="105">
        <f t="shared" si="4"/>
        <v>0</v>
      </c>
      <c r="I49" s="107" t="s">
        <v>222</v>
      </c>
    </row>
    <row r="50" spans="1:9">
      <c r="A50" s="101" t="s">
        <v>155</v>
      </c>
      <c r="B50" s="106"/>
      <c r="C50" s="102"/>
      <c r="D50" s="106"/>
      <c r="E50" s="103"/>
      <c r="F50" s="101"/>
      <c r="G50" s="104">
        <f>IFERROR(VLOOKUP(C50,ZHDK_Personal!A$6:D$19, 4,FALSE),)</f>
        <v>0</v>
      </c>
      <c r="H50" s="105">
        <f t="shared" si="4"/>
        <v>0</v>
      </c>
      <c r="I50" s="107" t="s">
        <v>222</v>
      </c>
    </row>
    <row r="51" spans="1:9">
      <c r="A51" s="101" t="s">
        <v>155</v>
      </c>
      <c r="B51" s="106"/>
      <c r="C51" s="102"/>
      <c r="D51" s="106"/>
      <c r="E51" s="103"/>
      <c r="F51" s="101"/>
      <c r="G51" s="104">
        <f>IFERROR(VLOOKUP(C51,ZHDK_Personal!A$6:D$19, 4,FALSE),)</f>
        <v>0</v>
      </c>
      <c r="H51" s="105">
        <f t="shared" ref="H51" si="5">G51*E51*F51/12</f>
        <v>0</v>
      </c>
      <c r="I51" s="107" t="s">
        <v>222</v>
      </c>
    </row>
    <row r="52" spans="1:9">
      <c r="A52" s="101" t="s">
        <v>155</v>
      </c>
      <c r="B52" s="106"/>
      <c r="C52" s="102"/>
      <c r="D52" s="106"/>
      <c r="E52" s="103"/>
      <c r="F52" s="101"/>
      <c r="G52" s="115"/>
      <c r="H52" s="105">
        <f t="shared" ref="H52" si="6">G52*E52*F52/12</f>
        <v>0</v>
      </c>
      <c r="I52" s="107" t="s">
        <v>223</v>
      </c>
    </row>
    <row r="53" spans="1:9">
      <c r="A53" s="101" t="s">
        <v>155</v>
      </c>
      <c r="B53" s="106"/>
      <c r="C53" s="102"/>
      <c r="D53" s="106"/>
      <c r="E53" s="103"/>
      <c r="F53" s="101"/>
      <c r="G53" s="115"/>
      <c r="H53" s="105">
        <f t="shared" si="4"/>
        <v>0</v>
      </c>
      <c r="I53" s="107" t="s">
        <v>223</v>
      </c>
    </row>
    <row r="54" spans="1:9">
      <c r="A54" s="101" t="s">
        <v>155</v>
      </c>
      <c r="B54" s="106"/>
      <c r="C54" s="102"/>
      <c r="D54" s="106"/>
      <c r="E54" s="103"/>
      <c r="F54" s="101"/>
      <c r="G54" s="115"/>
      <c r="H54" s="105">
        <f t="shared" ref="H54" si="7">G54*E54*F54/12</f>
        <v>0</v>
      </c>
      <c r="I54" s="107" t="s">
        <v>223</v>
      </c>
    </row>
    <row r="55" spans="1:9">
      <c r="A55" s="101" t="s">
        <v>155</v>
      </c>
      <c r="B55" s="106"/>
      <c r="C55" s="102"/>
      <c r="D55" s="106"/>
      <c r="E55" s="103"/>
      <c r="F55" s="101"/>
      <c r="G55" s="115"/>
      <c r="H55" s="105">
        <f t="shared" si="4"/>
        <v>0</v>
      </c>
      <c r="I55" s="107" t="s">
        <v>223</v>
      </c>
    </row>
    <row r="56" spans="1:9">
      <c r="A56" s="101" t="s">
        <v>155</v>
      </c>
      <c r="B56" s="106"/>
      <c r="C56" s="102"/>
      <c r="D56" s="106"/>
      <c r="E56" s="103"/>
      <c r="F56" s="101"/>
      <c r="G56" s="115"/>
      <c r="H56" s="105">
        <f t="shared" si="4"/>
        <v>0</v>
      </c>
      <c r="I56" s="107" t="s">
        <v>223</v>
      </c>
    </row>
    <row r="57" spans="1:9">
      <c r="A57" s="101" t="s">
        <v>155</v>
      </c>
      <c r="B57" s="106"/>
      <c r="C57" s="102"/>
      <c r="D57" s="106"/>
      <c r="E57" s="103"/>
      <c r="F57" s="101"/>
      <c r="G57" s="115"/>
      <c r="H57" s="105">
        <f t="shared" si="4"/>
        <v>0</v>
      </c>
      <c r="I57" s="107" t="s">
        <v>223</v>
      </c>
    </row>
    <row r="58" spans="1:9" ht="11" customHeight="1">
      <c r="A58" s="97" t="s">
        <v>229</v>
      </c>
    </row>
    <row r="59" spans="1:9" s="180" customFormat="1" ht="19">
      <c r="A59" s="268" t="s">
        <v>230</v>
      </c>
      <c r="B59" s="269"/>
      <c r="C59" s="268"/>
      <c r="D59" s="269"/>
      <c r="E59" s="270"/>
      <c r="F59" s="268"/>
      <c r="G59" s="271"/>
      <c r="H59" s="271">
        <f>SUM(H46:H58)</f>
        <v>0</v>
      </c>
    </row>
    <row r="62" spans="1:9" s="100" customFormat="1" ht="33" customHeight="1">
      <c r="A62" s="98" t="s">
        <v>214</v>
      </c>
      <c r="B62" s="98" t="s">
        <v>215</v>
      </c>
      <c r="C62" s="98" t="s">
        <v>216</v>
      </c>
      <c r="D62" s="98" t="s">
        <v>217</v>
      </c>
      <c r="E62" s="99" t="s">
        <v>218</v>
      </c>
      <c r="F62" s="99" t="s">
        <v>219</v>
      </c>
      <c r="G62" s="99" t="s">
        <v>220</v>
      </c>
      <c r="H62" s="99" t="s">
        <v>221</v>
      </c>
    </row>
    <row r="63" spans="1:9">
      <c r="A63" s="101" t="s">
        <v>160</v>
      </c>
      <c r="B63" s="101"/>
      <c r="C63" s="102"/>
      <c r="D63" s="101"/>
      <c r="E63" s="103"/>
      <c r="F63" s="101"/>
      <c r="G63" s="104">
        <f>IFERROR(VLOOKUP(C63,PHZH_Personal_2023!A$6:D$11, 4,FALSE),)</f>
        <v>0</v>
      </c>
      <c r="H63" s="105">
        <f t="shared" ref="H63:H74" si="8">G63*E63*F63/12</f>
        <v>0</v>
      </c>
      <c r="I63" s="107" t="s">
        <v>222</v>
      </c>
    </row>
    <row r="64" spans="1:9">
      <c r="A64" s="101" t="s">
        <v>160</v>
      </c>
      <c r="B64" s="106"/>
      <c r="C64" s="102"/>
      <c r="D64" s="106"/>
      <c r="E64" s="103"/>
      <c r="F64" s="101"/>
      <c r="G64" s="104">
        <f>IFERROR(VLOOKUP(C64,PHZH_Personal_2023!A$6:D$11, 4,FALSE),)</f>
        <v>0</v>
      </c>
      <c r="H64" s="105">
        <f t="shared" si="8"/>
        <v>0</v>
      </c>
      <c r="I64" s="107" t="s">
        <v>222</v>
      </c>
    </row>
    <row r="65" spans="1:9">
      <c r="A65" s="101" t="s">
        <v>160</v>
      </c>
      <c r="B65" s="106"/>
      <c r="C65" s="102"/>
      <c r="D65" s="106"/>
      <c r="E65" s="103"/>
      <c r="F65" s="101"/>
      <c r="G65" s="104">
        <f>IFERROR(VLOOKUP(C65,PHZH_Personal_2023!A$6:D$11, 4,FALSE),)</f>
        <v>0</v>
      </c>
      <c r="H65" s="105">
        <f t="shared" si="8"/>
        <v>0</v>
      </c>
      <c r="I65" s="107" t="s">
        <v>222</v>
      </c>
    </row>
    <row r="66" spans="1:9">
      <c r="A66" s="101" t="s">
        <v>160</v>
      </c>
      <c r="B66" s="106"/>
      <c r="C66" s="102"/>
      <c r="D66" s="106"/>
      <c r="E66" s="103"/>
      <c r="F66" s="101"/>
      <c r="G66" s="104">
        <f>IFERROR(VLOOKUP(C66,PHZH_Personal_2023!A$6:D$11, 4,FALSE),)</f>
        <v>0</v>
      </c>
      <c r="H66" s="105">
        <f t="shared" si="8"/>
        <v>0</v>
      </c>
      <c r="I66" s="107" t="s">
        <v>222</v>
      </c>
    </row>
    <row r="67" spans="1:9">
      <c r="A67" s="101" t="s">
        <v>160</v>
      </c>
      <c r="B67" s="106"/>
      <c r="C67" s="102"/>
      <c r="D67" s="106"/>
      <c r="E67" s="103"/>
      <c r="F67" s="101"/>
      <c r="G67" s="104">
        <f>IFERROR(VLOOKUP(C67,PHZH_Personal_2023!A$6:D$11, 4,FALSE),)</f>
        <v>0</v>
      </c>
      <c r="H67" s="105">
        <f t="shared" si="8"/>
        <v>0</v>
      </c>
      <c r="I67" s="107" t="s">
        <v>222</v>
      </c>
    </row>
    <row r="68" spans="1:9">
      <c r="A68" s="101" t="s">
        <v>160</v>
      </c>
      <c r="B68" s="106"/>
      <c r="C68" s="102"/>
      <c r="D68" s="106"/>
      <c r="E68" s="103"/>
      <c r="F68" s="101"/>
      <c r="G68" s="104">
        <f>IFERROR(VLOOKUP(C68,PHZH_Personal_2023!A$6:D$11, 4,FALSE),)</f>
        <v>0</v>
      </c>
      <c r="H68" s="105">
        <f t="shared" ref="H68" si="9">G68*E68*F68/12</f>
        <v>0</v>
      </c>
      <c r="I68" s="107" t="s">
        <v>222</v>
      </c>
    </row>
    <row r="69" spans="1:9">
      <c r="A69" s="101" t="s">
        <v>160</v>
      </c>
      <c r="B69" s="106"/>
      <c r="C69" s="102"/>
      <c r="D69" s="106"/>
      <c r="E69" s="103"/>
      <c r="F69" s="101"/>
      <c r="G69" s="115"/>
      <c r="H69" s="105">
        <f t="shared" si="8"/>
        <v>0</v>
      </c>
      <c r="I69" s="107" t="s">
        <v>223</v>
      </c>
    </row>
    <row r="70" spans="1:9">
      <c r="A70" s="101" t="s">
        <v>160</v>
      </c>
      <c r="B70" s="106"/>
      <c r="C70" s="102"/>
      <c r="D70" s="106"/>
      <c r="E70" s="103"/>
      <c r="F70" s="101"/>
      <c r="G70" s="115"/>
      <c r="H70" s="105">
        <f t="shared" ref="H70" si="10">G70*E70*F70/12</f>
        <v>0</v>
      </c>
      <c r="I70" s="107" t="s">
        <v>223</v>
      </c>
    </row>
    <row r="71" spans="1:9">
      <c r="A71" s="101" t="s">
        <v>160</v>
      </c>
      <c r="B71" s="106"/>
      <c r="C71" s="102"/>
      <c r="D71" s="106"/>
      <c r="E71" s="103"/>
      <c r="F71" s="101"/>
      <c r="G71" s="115"/>
      <c r="H71" s="105">
        <f t="shared" si="8"/>
        <v>0</v>
      </c>
      <c r="I71" s="107" t="s">
        <v>223</v>
      </c>
    </row>
    <row r="72" spans="1:9">
      <c r="A72" s="101" t="s">
        <v>160</v>
      </c>
      <c r="B72" s="106"/>
      <c r="C72" s="102"/>
      <c r="D72" s="106"/>
      <c r="E72" s="103"/>
      <c r="F72" s="101"/>
      <c r="G72" s="115"/>
      <c r="H72" s="105">
        <f t="shared" si="8"/>
        <v>0</v>
      </c>
      <c r="I72" s="107" t="s">
        <v>223</v>
      </c>
    </row>
    <row r="73" spans="1:9">
      <c r="A73" s="101" t="s">
        <v>160</v>
      </c>
      <c r="B73" s="106"/>
      <c r="C73" s="102"/>
      <c r="D73" s="106"/>
      <c r="E73" s="103"/>
      <c r="F73" s="101"/>
      <c r="G73" s="115"/>
      <c r="H73" s="105">
        <f t="shared" si="8"/>
        <v>0</v>
      </c>
      <c r="I73" s="107" t="s">
        <v>223</v>
      </c>
    </row>
    <row r="74" spans="1:9">
      <c r="A74" s="101" t="s">
        <v>160</v>
      </c>
      <c r="B74" s="106"/>
      <c r="C74" s="102"/>
      <c r="D74" s="106"/>
      <c r="E74" s="103"/>
      <c r="F74" s="101"/>
      <c r="G74" s="115"/>
      <c r="H74" s="105">
        <f t="shared" si="8"/>
        <v>0</v>
      </c>
      <c r="I74" s="107" t="s">
        <v>223</v>
      </c>
    </row>
    <row r="75" spans="1:9" ht="11" customHeight="1">
      <c r="A75" s="97" t="s">
        <v>231</v>
      </c>
    </row>
    <row r="76" spans="1:9" s="180" customFormat="1" ht="19">
      <c r="A76" s="268" t="s">
        <v>232</v>
      </c>
      <c r="B76" s="269"/>
      <c r="C76" s="268"/>
      <c r="D76" s="269"/>
      <c r="E76" s="270"/>
      <c r="F76" s="268"/>
      <c r="G76" s="271"/>
      <c r="H76" s="271">
        <f>SUM(H63:H75)</f>
        <v>0</v>
      </c>
    </row>
  </sheetData>
  <sheetProtection sheet="1" objects="1" scenarios="1"/>
  <mergeCells count="13">
    <mergeCell ref="E28:F28"/>
    <mergeCell ref="E29:F29"/>
    <mergeCell ref="E30:F30"/>
    <mergeCell ref="E31:F31"/>
    <mergeCell ref="E32:F32"/>
    <mergeCell ref="E38:F38"/>
    <mergeCell ref="E39:F39"/>
    <mergeCell ref="E40:F40"/>
    <mergeCell ref="E33:F33"/>
    <mergeCell ref="E34:F34"/>
    <mergeCell ref="E35:F35"/>
    <mergeCell ref="E36:F36"/>
    <mergeCell ref="E37:F37"/>
  </mergeCells>
  <hyperlinks>
    <hyperlink ref="A9" location="Personalkosten!A76" display="Kalkulationsschema PHZH" xr:uid="{8439509F-5114-4F4A-891C-287A1E1A76F9}"/>
    <hyperlink ref="A6" location="Personalkosten!A25" display="Kalkulationsschema UZH" xr:uid="{5E5611FF-3F26-A341-97C4-40F2E2B57923}"/>
    <hyperlink ref="A7" location="Personalkosten!A29" display="Kalkulationsschema ZHAW" xr:uid="{6DB74A47-5FA7-F045-A694-B99E35FA3FF5}"/>
    <hyperlink ref="A8" location="Personalkosten!A59" display="Kalkulationsschema ZHdK" xr:uid="{11F7A300-C9C1-D147-B7EC-64BB1716ADAF}"/>
  </hyperlinks>
  <pageMargins left="0.7" right="0.7" top="0.78740157499999996" bottom="0.78740157499999996" header="0.3" footer="0.3"/>
  <pageSetup paperSize="9" scale="72" fitToHeight="2" orientation="landscape" horizontalDpi="0" verticalDpi="0"/>
  <headerFooter>
    <oddFooter>&amp;R&amp;"Calibri,Standard"&amp;K000000letzte Änderungen: 17.05.2023 / ds</oddFooter>
  </headerFooter>
  <legacyDrawing r:id="rId1"/>
  <extLst>
    <ext xmlns:x14="http://schemas.microsoft.com/office/spreadsheetml/2009/9/main" uri="{CCE6A557-97BC-4b89-ADB6-D9C93CAAB3DF}">
      <x14:dataValidations xmlns:xm="http://schemas.microsoft.com/office/excel/2006/main" count="5">
        <x14:dataValidation type="list" allowBlank="1" showInputMessage="1" xr:uid="{9E5D273B-34DB-804D-8BA0-B3A3BA32AD5A}">
          <x14:formula1>
            <xm:f>ZHAW_Personal!$A$6:$A$10</xm:f>
          </x14:formula1>
          <xm:sqref>C29:C34</xm:sqref>
        </x14:dataValidation>
        <x14:dataValidation type="list" allowBlank="1" showInputMessage="1" showErrorMessage="1" xr:uid="{14CAAE24-41E2-684E-AA22-540D57E92455}">
          <x14:formula1>
            <xm:f>ZHDK_Personal!$A$6:$A$18</xm:f>
          </x14:formula1>
          <xm:sqref>C75 C58 C41 C24</xm:sqref>
        </x14:dataValidation>
        <x14:dataValidation type="list" allowBlank="1" showInputMessage="1" xr:uid="{2BBA7C1F-0010-EA42-A65D-93B42AE46040}">
          <x14:formula1>
            <xm:f>PHZH_Personal_2023!$A$6:$A$11</xm:f>
          </x14:formula1>
          <xm:sqref>C63:C68</xm:sqref>
        </x14:dataValidation>
        <x14:dataValidation type="list" allowBlank="1" showInputMessage="1" xr:uid="{F756348D-DAAE-1642-95CB-30787B4A2CB1}">
          <x14:formula1>
            <xm:f>ZHDK_Personal!$A$6:$A$18</xm:f>
          </x14:formula1>
          <xm:sqref>C46:C51</xm:sqref>
        </x14:dataValidation>
        <x14:dataValidation type="list" allowBlank="1" showInputMessage="1" xr:uid="{AA61B917-9E8A-0244-A10D-78E872991DBD}">
          <x14:formula1>
            <xm:f>UZH_Personal_2024!$A$4:$A$12</xm:f>
          </x14:formula1>
          <xm:sqref>C12:C23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C8012-EC0B-B249-820B-D8C44F7BC9C5}">
  <sheetPr>
    <tabColor theme="4" tint="0.79998168889431442"/>
    <pageSetUpPr fitToPage="1"/>
  </sheetPr>
  <dimension ref="A1:G56"/>
  <sheetViews>
    <sheetView topLeftCell="A12" zoomScale="150" zoomScaleNormal="150" workbookViewId="0">
      <selection activeCell="B4" sqref="B4:B18"/>
    </sheetView>
  </sheetViews>
  <sheetFormatPr baseColWidth="10" defaultColWidth="11" defaultRowHeight="16"/>
  <cols>
    <col min="1" max="1" width="12.6640625" bestFit="1" customWidth="1"/>
    <col min="2" max="2" width="11.1640625" bestFit="1" customWidth="1"/>
    <col min="3" max="3" width="14" customWidth="1"/>
    <col min="5" max="5" width="19.83203125" bestFit="1" customWidth="1"/>
    <col min="6" max="6" width="9.5" bestFit="1" customWidth="1"/>
    <col min="7" max="7" width="11.5" bestFit="1" customWidth="1"/>
  </cols>
  <sheetData>
    <row r="1" spans="1:7" ht="19">
      <c r="A1" s="365" t="s">
        <v>233</v>
      </c>
      <c r="B1" s="365"/>
      <c r="C1" s="365"/>
      <c r="D1" s="365"/>
      <c r="E1" s="365"/>
      <c r="F1" s="365"/>
      <c r="G1" s="365"/>
    </row>
    <row r="2" spans="1:7">
      <c r="A2" s="216"/>
      <c r="B2" s="229"/>
    </row>
    <row r="3" spans="1:7" ht="19">
      <c r="A3" s="239" t="s">
        <v>234</v>
      </c>
      <c r="B3" s="240" t="s">
        <v>235</v>
      </c>
      <c r="C3" s="240" t="s">
        <v>236</v>
      </c>
      <c r="E3" s="230"/>
      <c r="F3" s="231" t="s">
        <v>237</v>
      </c>
      <c r="G3" s="231" t="s">
        <v>238</v>
      </c>
    </row>
    <row r="4" spans="1:7">
      <c r="A4" s="241">
        <v>2023</v>
      </c>
      <c r="B4" s="242">
        <v>3.5000000000000003E-2</v>
      </c>
      <c r="C4" s="243" t="s">
        <v>239</v>
      </c>
      <c r="E4" s="232" t="s">
        <v>240</v>
      </c>
      <c r="F4" s="233">
        <v>1000</v>
      </c>
      <c r="G4" s="233">
        <v>100000</v>
      </c>
    </row>
    <row r="5" spans="1:7">
      <c r="A5" s="241">
        <v>2022</v>
      </c>
      <c r="B5" s="242">
        <v>8.9999999999999993E-3</v>
      </c>
      <c r="C5" s="243" t="s">
        <v>241</v>
      </c>
      <c r="E5" s="234" t="s">
        <v>242</v>
      </c>
      <c r="F5" s="235">
        <v>0.02</v>
      </c>
      <c r="G5" s="235">
        <v>0.02</v>
      </c>
    </row>
    <row r="6" spans="1:7">
      <c r="A6" s="241">
        <v>2021</v>
      </c>
      <c r="B6" s="242">
        <v>0</v>
      </c>
      <c r="C6" s="243" t="s">
        <v>243</v>
      </c>
      <c r="E6" s="234" t="s">
        <v>244</v>
      </c>
      <c r="F6" s="236">
        <v>5</v>
      </c>
      <c r="G6" s="236">
        <v>5</v>
      </c>
    </row>
    <row r="7" spans="1:7">
      <c r="A7" s="241">
        <v>2020</v>
      </c>
      <c r="B7" s="242">
        <v>1E-3</v>
      </c>
      <c r="C7" s="243" t="s">
        <v>245</v>
      </c>
      <c r="E7" s="234" t="s">
        <v>246</v>
      </c>
      <c r="F7" s="237">
        <f>(F4*(1+F5)^F6)</f>
        <v>1104.0808032</v>
      </c>
      <c r="G7" s="237">
        <f>G4/0.90573</f>
        <v>110408.17903790313</v>
      </c>
    </row>
    <row r="8" spans="1:7">
      <c r="A8" s="241">
        <v>2019</v>
      </c>
      <c r="B8" s="242">
        <v>0.01</v>
      </c>
      <c r="C8" s="243" t="s">
        <v>247</v>
      </c>
      <c r="E8" s="234" t="s">
        <v>248</v>
      </c>
      <c r="F8" s="237">
        <f>F7-F4</f>
        <v>104.08080319999999</v>
      </c>
      <c r="G8" s="237"/>
    </row>
    <row r="9" spans="1:7">
      <c r="A9" s="241">
        <v>2018</v>
      </c>
      <c r="B9" s="242">
        <v>5.0000000000000001E-3</v>
      </c>
      <c r="C9" s="243" t="s">
        <v>249</v>
      </c>
      <c r="E9" s="234" t="s">
        <v>250</v>
      </c>
      <c r="F9" s="237">
        <f>(F4/(1+F5)^F6)</f>
        <v>905.73080982991587</v>
      </c>
      <c r="G9" s="237">
        <f>G4*0.90573</f>
        <v>90573</v>
      </c>
    </row>
    <row r="10" spans="1:7">
      <c r="A10" s="241">
        <v>2017</v>
      </c>
      <c r="B10" s="242">
        <v>0</v>
      </c>
      <c r="C10" s="243" t="s">
        <v>251</v>
      </c>
      <c r="E10" s="234" t="s">
        <v>248</v>
      </c>
      <c r="F10" s="238">
        <f>F9-F4</f>
        <v>-94.26919017008413</v>
      </c>
      <c r="G10" s="236"/>
    </row>
    <row r="11" spans="1:7">
      <c r="A11" s="241">
        <v>2016</v>
      </c>
      <c r="B11" s="242">
        <v>0</v>
      </c>
      <c r="C11" s="243" t="s">
        <v>252</v>
      </c>
    </row>
    <row r="12" spans="1:7">
      <c r="A12" s="241">
        <v>2015</v>
      </c>
      <c r="B12" s="242">
        <v>2E-3</v>
      </c>
      <c r="C12" s="243" t="s">
        <v>253</v>
      </c>
      <c r="E12" s="216" t="s">
        <v>254</v>
      </c>
      <c r="F12" s="217">
        <f>F4+(F4*F$5)</f>
        <v>1020</v>
      </c>
      <c r="G12" s="217">
        <f>G4+(G4*G$5)</f>
        <v>102000</v>
      </c>
    </row>
    <row r="13" spans="1:7">
      <c r="A13" s="241">
        <v>2014</v>
      </c>
      <c r="B13" s="242">
        <v>0</v>
      </c>
      <c r="C13" s="243" t="s">
        <v>255</v>
      </c>
      <c r="E13" s="216" t="s">
        <v>256</v>
      </c>
      <c r="F13" s="217">
        <f t="shared" ref="F13:F31" si="0">F12+(F12*F$5)</f>
        <v>1040.4000000000001</v>
      </c>
      <c r="G13" s="217">
        <f t="shared" ref="G13:G31" si="1">G12+(G12*G$5)</f>
        <v>104040</v>
      </c>
    </row>
    <row r="14" spans="1:7">
      <c r="A14" s="241">
        <v>2013</v>
      </c>
      <c r="B14" s="242">
        <v>0</v>
      </c>
      <c r="C14" s="243" t="s">
        <v>257</v>
      </c>
      <c r="E14" s="216" t="s">
        <v>258</v>
      </c>
      <c r="F14" s="217">
        <f t="shared" si="0"/>
        <v>1061.2080000000001</v>
      </c>
      <c r="G14" s="217">
        <f t="shared" si="1"/>
        <v>106120.8</v>
      </c>
    </row>
    <row r="15" spans="1:7">
      <c r="A15" s="241">
        <v>2012</v>
      </c>
      <c r="B15" s="242">
        <v>5.0000000000000001E-3</v>
      </c>
      <c r="C15" s="243" t="s">
        <v>259</v>
      </c>
      <c r="E15" s="216" t="s">
        <v>260</v>
      </c>
      <c r="F15" s="217">
        <f t="shared" si="0"/>
        <v>1082.4321600000001</v>
      </c>
      <c r="G15" s="217">
        <f t="shared" si="1"/>
        <v>108243.216</v>
      </c>
    </row>
    <row r="16" spans="1:7">
      <c r="A16" s="241">
        <v>2011</v>
      </c>
      <c r="B16" s="242">
        <v>3.0000000000000001E-3</v>
      </c>
      <c r="C16" s="243" t="s">
        <v>261</v>
      </c>
      <c r="E16" s="216" t="s">
        <v>262</v>
      </c>
      <c r="F16" s="217">
        <f t="shared" si="0"/>
        <v>1104.0808032</v>
      </c>
      <c r="G16" s="217">
        <f t="shared" si="1"/>
        <v>110408.08031999999</v>
      </c>
    </row>
    <row r="17" spans="1:7">
      <c r="A17" s="241">
        <v>2010</v>
      </c>
      <c r="B17" s="242">
        <v>0</v>
      </c>
      <c r="C17" s="243" t="s">
        <v>263</v>
      </c>
      <c r="E17" s="216" t="s">
        <v>264</v>
      </c>
      <c r="F17" s="217">
        <f t="shared" si="0"/>
        <v>1126.1624192639999</v>
      </c>
      <c r="G17" s="217">
        <f t="shared" si="1"/>
        <v>112616.24192639999</v>
      </c>
    </row>
    <row r="18" spans="1:7">
      <c r="A18" s="241">
        <v>2009</v>
      </c>
      <c r="B18" s="242">
        <v>1.7000000000000001E-2</v>
      </c>
      <c r="C18" s="243" t="s">
        <v>265</v>
      </c>
      <c r="E18" s="216" t="s">
        <v>266</v>
      </c>
      <c r="F18" s="217">
        <f t="shared" si="0"/>
        <v>1148.6856676492798</v>
      </c>
      <c r="G18" s="217">
        <f t="shared" si="1"/>
        <v>114868.56676492799</v>
      </c>
    </row>
    <row r="19" spans="1:7">
      <c r="E19" s="216" t="s">
        <v>267</v>
      </c>
      <c r="F19" s="217">
        <f t="shared" si="0"/>
        <v>1171.6593810022655</v>
      </c>
      <c r="G19" s="217">
        <f t="shared" si="1"/>
        <v>117165.93810022656</v>
      </c>
    </row>
    <row r="20" spans="1:7">
      <c r="A20" s="244" t="s">
        <v>268</v>
      </c>
      <c r="B20" s="245">
        <f>AVERAGE(B5:B18)</f>
        <v>3.7142857142857142E-3</v>
      </c>
      <c r="C20" s="244" t="s">
        <v>269</v>
      </c>
      <c r="E20" s="216" t="s">
        <v>270</v>
      </c>
      <c r="F20" s="217">
        <f t="shared" si="0"/>
        <v>1195.0925686223109</v>
      </c>
      <c r="G20" s="217">
        <f t="shared" si="1"/>
        <v>119509.25686223109</v>
      </c>
    </row>
    <row r="21" spans="1:7">
      <c r="A21" s="244" t="s">
        <v>271</v>
      </c>
      <c r="B21" s="245">
        <f>AVERAGE(B4:B18)</f>
        <v>5.8000000000000005E-3</v>
      </c>
      <c r="C21" s="244" t="s">
        <v>272</v>
      </c>
      <c r="E21" s="216" t="s">
        <v>273</v>
      </c>
      <c r="F21" s="217">
        <f t="shared" si="0"/>
        <v>1218.994419994757</v>
      </c>
      <c r="G21" s="217">
        <f t="shared" si="1"/>
        <v>121899.44199947572</v>
      </c>
    </row>
    <row r="22" spans="1:7">
      <c r="E22" s="216" t="s">
        <v>274</v>
      </c>
      <c r="F22" s="217">
        <f t="shared" si="0"/>
        <v>1243.3743083946522</v>
      </c>
      <c r="G22" s="217">
        <f t="shared" si="1"/>
        <v>124337.43083946523</v>
      </c>
    </row>
    <row r="23" spans="1:7">
      <c r="E23" s="216" t="s">
        <v>275</v>
      </c>
      <c r="F23" s="217">
        <f t="shared" si="0"/>
        <v>1268.2417945625452</v>
      </c>
      <c r="G23" s="217">
        <f t="shared" si="1"/>
        <v>126824.17945625454</v>
      </c>
    </row>
    <row r="24" spans="1:7">
      <c r="E24" s="216" t="s">
        <v>276</v>
      </c>
      <c r="F24" s="217">
        <f t="shared" si="0"/>
        <v>1293.6066304537962</v>
      </c>
      <c r="G24" s="217">
        <f t="shared" si="1"/>
        <v>129360.66304537962</v>
      </c>
    </row>
    <row r="25" spans="1:7">
      <c r="E25" s="216" t="s">
        <v>277</v>
      </c>
      <c r="F25" s="217">
        <f t="shared" si="0"/>
        <v>1319.4787630628721</v>
      </c>
      <c r="G25" s="217">
        <f t="shared" si="1"/>
        <v>131947.87630628722</v>
      </c>
    </row>
    <row r="26" spans="1:7">
      <c r="E26" s="216" t="s">
        <v>278</v>
      </c>
      <c r="F26" s="217">
        <f t="shared" si="0"/>
        <v>1345.8683383241296</v>
      </c>
      <c r="G26" s="217">
        <f t="shared" si="1"/>
        <v>134586.83383241296</v>
      </c>
    </row>
    <row r="27" spans="1:7">
      <c r="E27" s="216" t="s">
        <v>279</v>
      </c>
      <c r="F27" s="217">
        <f t="shared" si="0"/>
        <v>1372.7857050906123</v>
      </c>
      <c r="G27" s="217">
        <f t="shared" si="1"/>
        <v>137278.57050906122</v>
      </c>
    </row>
    <row r="28" spans="1:7">
      <c r="E28" s="216" t="s">
        <v>280</v>
      </c>
      <c r="F28" s="217">
        <f t="shared" si="0"/>
        <v>1400.2414191924245</v>
      </c>
      <c r="G28" s="217">
        <f t="shared" si="1"/>
        <v>140024.14191924245</v>
      </c>
    </row>
    <row r="29" spans="1:7">
      <c r="E29" s="216" t="s">
        <v>281</v>
      </c>
      <c r="F29" s="217">
        <f t="shared" si="0"/>
        <v>1428.2462475762729</v>
      </c>
      <c r="G29" s="217">
        <f t="shared" si="1"/>
        <v>142824.62475762729</v>
      </c>
    </row>
    <row r="30" spans="1:7">
      <c r="E30" s="216" t="s">
        <v>282</v>
      </c>
      <c r="F30" s="217">
        <f t="shared" si="0"/>
        <v>1456.8111725277984</v>
      </c>
      <c r="G30" s="217">
        <f t="shared" si="1"/>
        <v>145681.11725277983</v>
      </c>
    </row>
    <row r="31" spans="1:7">
      <c r="E31" s="216" t="s">
        <v>283</v>
      </c>
      <c r="F31" s="217">
        <f t="shared" si="0"/>
        <v>1485.9473959783543</v>
      </c>
      <c r="G31" s="217">
        <f t="shared" si="1"/>
        <v>148594.73959783543</v>
      </c>
    </row>
    <row r="36" spans="1:3">
      <c r="C36" s="217"/>
    </row>
    <row r="38" spans="1:3">
      <c r="A38" s="229"/>
    </row>
    <row r="39" spans="1:3">
      <c r="A39" s="246"/>
      <c r="B39" s="247"/>
    </row>
    <row r="40" spans="1:3">
      <c r="A40" s="246"/>
      <c r="B40" s="247"/>
    </row>
    <row r="41" spans="1:3">
      <c r="A41" s="246"/>
      <c r="B41" s="247"/>
    </row>
    <row r="42" spans="1:3">
      <c r="A42" s="246"/>
      <c r="B42" s="247"/>
    </row>
    <row r="43" spans="1:3">
      <c r="A43" s="246"/>
      <c r="B43" s="247"/>
    </row>
    <row r="44" spans="1:3">
      <c r="A44" s="246"/>
      <c r="B44" s="247"/>
    </row>
    <row r="45" spans="1:3">
      <c r="A45" s="246"/>
      <c r="B45" s="247"/>
    </row>
    <row r="46" spans="1:3">
      <c r="A46" s="246"/>
      <c r="B46" s="247"/>
    </row>
    <row r="47" spans="1:3">
      <c r="A47" s="246"/>
      <c r="B47" s="247"/>
    </row>
    <row r="48" spans="1:3">
      <c r="A48" s="246"/>
      <c r="B48" s="247"/>
    </row>
    <row r="49" spans="1:2">
      <c r="A49" s="246"/>
      <c r="B49" s="247"/>
    </row>
    <row r="50" spans="1:2">
      <c r="A50" s="246"/>
      <c r="B50" s="247"/>
    </row>
    <row r="51" spans="1:2">
      <c r="A51" s="246"/>
      <c r="B51" s="247"/>
    </row>
    <row r="52" spans="1:2">
      <c r="A52" s="246"/>
      <c r="B52" s="247"/>
    </row>
    <row r="53" spans="1:2">
      <c r="A53" s="246"/>
      <c r="B53" s="247"/>
    </row>
    <row r="55" spans="1:2">
      <c r="B55" s="248"/>
    </row>
    <row r="56" spans="1:2">
      <c r="B56" s="248"/>
    </row>
  </sheetData>
  <mergeCells count="1">
    <mergeCell ref="A1:G1"/>
  </mergeCells>
  <phoneticPr fontId="70" type="noConversion"/>
  <pageMargins left="0.7" right="0.7" top="0.78740157499999996" bottom="0.78740157499999996" header="0.3" footer="0.3"/>
  <pageSetup paperSize="9" scale="92" orientation="portrait" horizontalDpi="0" verticalDpi="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BEDE9-1EDF-F049-ABD9-4AAD9C4E9BA0}">
  <sheetPr>
    <tabColor theme="9" tint="0.79998168889431442"/>
  </sheetPr>
  <dimension ref="A1:H40"/>
  <sheetViews>
    <sheetView zoomScale="160" zoomScaleNormal="160" workbookViewId="0">
      <selection sqref="A1:F1"/>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56" t="s">
        <v>284</v>
      </c>
      <c r="B1" s="356"/>
      <c r="C1" s="356"/>
      <c r="D1" s="356"/>
      <c r="E1" s="356"/>
      <c r="F1" s="356"/>
    </row>
    <row r="3" spans="1:8" ht="15">
      <c r="A3" s="5" t="s">
        <v>285</v>
      </c>
      <c r="B3" s="6" t="s">
        <v>286</v>
      </c>
      <c r="C3" s="6" t="s">
        <v>287</v>
      </c>
      <c r="D3" s="6" t="s">
        <v>288</v>
      </c>
      <c r="E3" s="6" t="s">
        <v>289</v>
      </c>
      <c r="F3" s="6" t="s">
        <v>290</v>
      </c>
    </row>
    <row r="4" spans="1:8" ht="15">
      <c r="A4" s="7"/>
      <c r="B4" s="8" t="s">
        <v>291</v>
      </c>
      <c r="C4" s="8" t="s">
        <v>292</v>
      </c>
      <c r="D4" s="8"/>
      <c r="E4" s="8"/>
    </row>
    <row r="5" spans="1:8" ht="15">
      <c r="A5" s="9"/>
      <c r="B5" s="10" t="s">
        <v>293</v>
      </c>
      <c r="C5" s="10" t="s">
        <v>294</v>
      </c>
      <c r="D5" s="10" t="s">
        <v>294</v>
      </c>
      <c r="E5" s="10" t="s">
        <v>294</v>
      </c>
      <c r="F5" s="10" t="s">
        <v>294</v>
      </c>
    </row>
    <row r="6" spans="1:8">
      <c r="A6" s="11"/>
      <c r="B6" s="12"/>
      <c r="C6" s="13"/>
      <c r="D6" s="14"/>
      <c r="E6" s="15"/>
      <c r="F6" s="16"/>
    </row>
    <row r="7" spans="1:8">
      <c r="A7" s="11" t="s">
        <v>295</v>
      </c>
      <c r="B7" s="12">
        <v>90</v>
      </c>
      <c r="C7" s="13">
        <v>1900</v>
      </c>
      <c r="D7" s="266">
        <f>+B7*C7</f>
        <v>171000</v>
      </c>
      <c r="E7" s="15">
        <f>+D7/12</f>
        <v>14250</v>
      </c>
      <c r="F7" s="16">
        <f>+B7*8.4</f>
        <v>756</v>
      </c>
      <c r="H7" s="265"/>
    </row>
    <row r="8" spans="1:8">
      <c r="A8" s="11" t="s">
        <v>296</v>
      </c>
      <c r="B8" s="12">
        <v>90</v>
      </c>
      <c r="C8" s="13">
        <v>1900</v>
      </c>
      <c r="D8" s="266">
        <f t="shared" ref="D8:D11" si="0">+B8*C8</f>
        <v>171000</v>
      </c>
      <c r="E8" s="15">
        <f t="shared" ref="E8:E11" si="1">+D8/12</f>
        <v>14250</v>
      </c>
      <c r="F8" s="16">
        <f t="shared" ref="F8:F11" si="2">+B8*8.4</f>
        <v>756</v>
      </c>
      <c r="H8" s="265"/>
    </row>
    <row r="9" spans="1:8">
      <c r="A9" s="11" t="s">
        <v>297</v>
      </c>
      <c r="B9" s="12">
        <v>70</v>
      </c>
      <c r="C9" s="13">
        <v>1900</v>
      </c>
      <c r="D9" s="266">
        <f t="shared" si="0"/>
        <v>133000</v>
      </c>
      <c r="E9" s="15">
        <f t="shared" si="1"/>
        <v>11083.333333333334</v>
      </c>
      <c r="F9" s="16">
        <f t="shared" si="2"/>
        <v>588</v>
      </c>
      <c r="H9" s="265"/>
    </row>
    <row r="10" spans="1:8">
      <c r="A10" s="11" t="s">
        <v>298</v>
      </c>
      <c r="B10" s="12">
        <v>40</v>
      </c>
      <c r="C10" s="13">
        <v>1900</v>
      </c>
      <c r="D10" s="266">
        <f t="shared" si="0"/>
        <v>76000</v>
      </c>
      <c r="E10" s="15">
        <f t="shared" si="1"/>
        <v>6333.333333333333</v>
      </c>
      <c r="F10" s="16">
        <f t="shared" si="2"/>
        <v>336</v>
      </c>
      <c r="H10" s="265"/>
    </row>
    <row r="11" spans="1:8">
      <c r="A11" s="17" t="s">
        <v>299</v>
      </c>
      <c r="B11" s="249">
        <v>57</v>
      </c>
      <c r="C11" s="19">
        <v>1900</v>
      </c>
      <c r="D11" s="267">
        <f t="shared" si="0"/>
        <v>108300</v>
      </c>
      <c r="E11" s="21">
        <f t="shared" si="1"/>
        <v>9025</v>
      </c>
      <c r="F11" s="22">
        <f t="shared" si="2"/>
        <v>478.8</v>
      </c>
      <c r="H11" s="265"/>
    </row>
    <row r="12" spans="1:8">
      <c r="F12" s="16"/>
      <c r="G12" s="16"/>
    </row>
    <row r="13" spans="1:8">
      <c r="A13" s="23" t="s">
        <v>300</v>
      </c>
      <c r="B13" s="24"/>
      <c r="C13" s="24" t="s">
        <v>301</v>
      </c>
      <c r="D13" s="25"/>
      <c r="E13" s="2"/>
      <c r="F13" s="2"/>
      <c r="G13" s="26"/>
    </row>
    <row r="14" spans="1:8">
      <c r="A14" s="27"/>
      <c r="B14" s="28"/>
      <c r="C14" s="28" t="s">
        <v>302</v>
      </c>
      <c r="D14" s="29"/>
      <c r="G14" s="30"/>
    </row>
    <row r="15" spans="1:8">
      <c r="A15" s="31"/>
      <c r="B15" s="32"/>
      <c r="C15" s="32" t="s">
        <v>303</v>
      </c>
      <c r="D15" s="33"/>
      <c r="E15" s="34"/>
      <c r="F15" s="34"/>
      <c r="G15" s="35"/>
    </row>
    <row r="16" spans="1:8">
      <c r="A16" s="36"/>
      <c r="B16" s="36"/>
      <c r="C16" s="29"/>
      <c r="D16" s="29"/>
    </row>
    <row r="17" spans="1:7">
      <c r="A17" s="23" t="s">
        <v>304</v>
      </c>
      <c r="B17" s="24"/>
      <c r="C17" s="24" t="s">
        <v>305</v>
      </c>
      <c r="D17" s="25"/>
      <c r="E17" s="2"/>
      <c r="F17" s="2"/>
      <c r="G17" s="26"/>
    </row>
    <row r="18" spans="1:7">
      <c r="A18" s="27"/>
      <c r="B18" s="28"/>
      <c r="C18" s="28" t="s">
        <v>306</v>
      </c>
      <c r="D18" s="29"/>
      <c r="G18" s="30"/>
    </row>
    <row r="19" spans="1:7">
      <c r="A19" s="27"/>
      <c r="B19" s="28"/>
      <c r="C19" s="28" t="s">
        <v>307</v>
      </c>
      <c r="D19" s="29"/>
      <c r="G19" s="30"/>
    </row>
    <row r="20" spans="1:7">
      <c r="A20" s="27"/>
      <c r="B20" s="28"/>
      <c r="C20" s="28" t="s">
        <v>308</v>
      </c>
      <c r="D20" s="29"/>
      <c r="G20" s="30"/>
    </row>
    <row r="21" spans="1:7">
      <c r="A21" s="31"/>
      <c r="B21" s="32"/>
      <c r="C21" s="32" t="s">
        <v>309</v>
      </c>
      <c r="D21" s="33"/>
      <c r="E21" s="34"/>
      <c r="F21" s="34"/>
      <c r="G21" s="35"/>
    </row>
    <row r="22" spans="1:7">
      <c r="A22" s="36"/>
      <c r="B22" s="36"/>
      <c r="C22" s="29"/>
      <c r="D22" s="29"/>
    </row>
    <row r="23" spans="1:7">
      <c r="A23" s="37" t="s">
        <v>310</v>
      </c>
      <c r="B23" s="38"/>
      <c r="C23" s="38" t="s">
        <v>311</v>
      </c>
      <c r="D23" s="39"/>
      <c r="E23" s="3"/>
      <c r="F23" s="3"/>
      <c r="G23" s="40"/>
    </row>
    <row r="25" spans="1:7">
      <c r="A25" s="4" t="s">
        <v>312</v>
      </c>
    </row>
    <row r="26" spans="1:7">
      <c r="A26" s="1" t="s">
        <v>313</v>
      </c>
    </row>
    <row r="27" spans="1:7">
      <c r="A27" s="1" t="s">
        <v>314</v>
      </c>
    </row>
    <row r="28" spans="1:7">
      <c r="A28" s="1" t="s">
        <v>315</v>
      </c>
    </row>
    <row r="29" spans="1:7">
      <c r="A29" s="1" t="s">
        <v>316</v>
      </c>
    </row>
    <row r="33" spans="1:1">
      <c r="A33" s="4" t="s">
        <v>317</v>
      </c>
    </row>
    <row r="34" spans="1:1">
      <c r="A34" s="1">
        <v>1</v>
      </c>
    </row>
    <row r="35" spans="1:1">
      <c r="A35" s="1">
        <v>1.5</v>
      </c>
    </row>
    <row r="36" spans="1:1">
      <c r="A36" s="1">
        <v>1.8</v>
      </c>
    </row>
    <row r="37" spans="1:1">
      <c r="A37" s="1">
        <v>2</v>
      </c>
    </row>
    <row r="38" spans="1:1">
      <c r="A38" s="1">
        <v>2.1</v>
      </c>
    </row>
    <row r="39" spans="1:1">
      <c r="A39" s="1">
        <v>2.2000000000000002</v>
      </c>
    </row>
    <row r="40" spans="1:1">
      <c r="A40" s="1">
        <v>2.2999999999999998</v>
      </c>
    </row>
  </sheetData>
  <mergeCells count="1">
    <mergeCell ref="A1:F1"/>
  </mergeCells>
  <pageMargins left="0.7" right="0.7" top="0.78740157499999996" bottom="0.78740157499999996"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D383-DA76-C345-90E5-D4ED103987E6}">
  <sheetPr>
    <tabColor rgb="FFFF0000"/>
    <pageSetUpPr fitToPage="1"/>
  </sheetPr>
  <dimension ref="A1:N27"/>
  <sheetViews>
    <sheetView zoomScale="120" zoomScaleNormal="120" workbookViewId="0">
      <selection activeCell="M10" sqref="M10"/>
    </sheetView>
  </sheetViews>
  <sheetFormatPr baseColWidth="10" defaultColWidth="10.83203125" defaultRowHeight="13"/>
  <cols>
    <col min="1" max="1" width="26.83203125" style="1" bestFit="1" customWidth="1"/>
    <col min="2" max="2" width="8.33203125" style="1" bestFit="1" customWidth="1"/>
    <col min="3" max="11" width="9" style="1" bestFit="1" customWidth="1"/>
    <col min="12" max="12" width="12.33203125" style="1" bestFit="1" customWidth="1"/>
    <col min="13" max="13" width="16.6640625" style="1" bestFit="1" customWidth="1"/>
    <col min="14" max="14" width="10.83203125" style="1"/>
    <col min="15" max="15" width="13.5" style="1" bestFit="1" customWidth="1"/>
    <col min="16" max="16384" width="10.83203125" style="1"/>
  </cols>
  <sheetData>
    <row r="1" spans="1:14" ht="15">
      <c r="A1" s="5" t="s">
        <v>285</v>
      </c>
      <c r="B1" s="5"/>
      <c r="C1" s="122"/>
      <c r="D1" s="122"/>
      <c r="E1" s="122"/>
      <c r="F1" s="122"/>
      <c r="G1" s="122"/>
      <c r="H1" s="122"/>
      <c r="I1" s="122"/>
      <c r="J1" s="122"/>
      <c r="K1" s="122"/>
      <c r="L1" s="122"/>
      <c r="M1" s="6" t="s">
        <v>288</v>
      </c>
    </row>
    <row r="2" spans="1:14" ht="15">
      <c r="A2" s="7"/>
      <c r="B2" s="7"/>
      <c r="C2" s="123"/>
      <c r="D2" s="123"/>
      <c r="E2" s="123"/>
      <c r="F2" s="123"/>
      <c r="G2" s="123"/>
      <c r="H2" s="123"/>
      <c r="I2" s="123"/>
      <c r="J2" s="123"/>
      <c r="K2" s="123"/>
      <c r="L2" s="123"/>
      <c r="M2" s="8"/>
    </row>
    <row r="3" spans="1:14" ht="15">
      <c r="A3" s="9"/>
      <c r="B3" s="9" t="s">
        <v>318</v>
      </c>
      <c r="C3" s="131">
        <v>3</v>
      </c>
      <c r="D3" s="131">
        <v>4</v>
      </c>
      <c r="E3" s="131">
        <v>5</v>
      </c>
      <c r="F3" s="131">
        <v>6</v>
      </c>
      <c r="G3" s="131">
        <v>7</v>
      </c>
      <c r="H3" s="131">
        <v>8</v>
      </c>
      <c r="I3" s="131">
        <v>9</v>
      </c>
      <c r="J3" s="131">
        <v>10</v>
      </c>
      <c r="K3" s="131">
        <v>11</v>
      </c>
      <c r="L3" s="131" t="s">
        <v>319</v>
      </c>
      <c r="M3" s="10" t="s">
        <v>320</v>
      </c>
    </row>
    <row r="4" spans="1:14">
      <c r="A4" s="11"/>
      <c r="B4" s="126"/>
      <c r="C4" s="11"/>
      <c r="D4" s="11"/>
      <c r="E4" s="11"/>
      <c r="F4" s="11"/>
      <c r="G4" s="11"/>
      <c r="H4" s="11"/>
      <c r="I4" s="11"/>
      <c r="J4" s="11"/>
      <c r="K4" s="11"/>
      <c r="L4" s="125"/>
      <c r="M4" s="14"/>
      <c r="N4" s="14"/>
    </row>
    <row r="5" spans="1:14">
      <c r="A5" s="11" t="s">
        <v>321</v>
      </c>
      <c r="B5" s="126">
        <v>1</v>
      </c>
      <c r="C5" s="11">
        <v>61539</v>
      </c>
      <c r="D5" s="11">
        <v>62553</v>
      </c>
      <c r="E5" s="11">
        <v>63567</v>
      </c>
      <c r="F5" s="11">
        <v>64581</v>
      </c>
      <c r="G5" s="11">
        <v>65595</v>
      </c>
      <c r="H5" s="11">
        <v>66609</v>
      </c>
      <c r="I5" s="11">
        <v>67622</v>
      </c>
      <c r="J5" s="11">
        <v>68635</v>
      </c>
      <c r="K5" s="11">
        <v>69647</v>
      </c>
      <c r="L5" s="125">
        <f>AVERAGE(C5:K5)</f>
        <v>65594.222222222219</v>
      </c>
      <c r="M5" s="14">
        <f>+L5/B5*1.18</f>
        <v>77401.182222222211</v>
      </c>
      <c r="N5" s="14"/>
    </row>
    <row r="6" spans="1:14">
      <c r="A6" s="11" t="s">
        <v>322</v>
      </c>
      <c r="B6" s="126">
        <v>1</v>
      </c>
      <c r="C6" s="11">
        <v>71269</v>
      </c>
      <c r="D6" s="11">
        <v>72448</v>
      </c>
      <c r="E6" s="11">
        <v>73626</v>
      </c>
      <c r="F6" s="11">
        <v>74802</v>
      </c>
      <c r="G6" s="11">
        <v>75980</v>
      </c>
      <c r="H6" s="11">
        <v>77157</v>
      </c>
      <c r="I6" s="11">
        <v>78333</v>
      </c>
      <c r="J6" s="11">
        <v>79511</v>
      </c>
      <c r="K6" s="11">
        <v>80691</v>
      </c>
      <c r="L6" s="125">
        <f>AVERAGE(C6:K6)</f>
        <v>75979.666666666672</v>
      </c>
      <c r="M6" s="14">
        <f t="shared" ref="M6:M10" si="0">+L6/B6*1.18</f>
        <v>89656.006666666668</v>
      </c>
      <c r="N6" s="14"/>
    </row>
    <row r="7" spans="1:14">
      <c r="A7" s="11" t="s">
        <v>323</v>
      </c>
      <c r="B7" s="126">
        <v>0.6</v>
      </c>
      <c r="C7" s="11"/>
      <c r="D7" s="11"/>
      <c r="E7" s="11"/>
      <c r="F7" s="11"/>
      <c r="G7" s="11"/>
      <c r="H7" s="11"/>
      <c r="I7" s="11"/>
      <c r="J7" s="11"/>
      <c r="K7" s="11"/>
      <c r="L7" s="125">
        <v>47040</v>
      </c>
      <c r="M7" s="14">
        <f>+L7/B7*1.18</f>
        <v>92512</v>
      </c>
      <c r="N7" s="14"/>
    </row>
    <row r="8" spans="1:14">
      <c r="A8" s="11" t="s">
        <v>324</v>
      </c>
      <c r="B8" s="126">
        <v>0.6</v>
      </c>
      <c r="C8" s="11"/>
      <c r="D8" s="11"/>
      <c r="E8" s="11"/>
      <c r="F8" s="11"/>
      <c r="G8" s="11"/>
      <c r="H8" s="11"/>
      <c r="I8" s="11"/>
      <c r="J8" s="11"/>
      <c r="K8" s="11"/>
      <c r="L8" s="125">
        <v>48540</v>
      </c>
      <c r="M8" s="14">
        <f t="shared" si="0"/>
        <v>95462</v>
      </c>
      <c r="N8" s="14"/>
    </row>
    <row r="9" spans="1:14">
      <c r="A9" s="11" t="s">
        <v>325</v>
      </c>
      <c r="B9" s="126">
        <v>0.6</v>
      </c>
      <c r="C9" s="11"/>
      <c r="D9" s="11"/>
      <c r="E9" s="11"/>
      <c r="F9" s="11"/>
      <c r="G9" s="11"/>
      <c r="H9" s="11"/>
      <c r="I9" s="11"/>
      <c r="J9" s="11"/>
      <c r="K9" s="11"/>
      <c r="L9" s="125">
        <v>50040</v>
      </c>
      <c r="M9" s="14">
        <f t="shared" si="0"/>
        <v>98412</v>
      </c>
      <c r="N9" s="14"/>
    </row>
    <row r="10" spans="1:14">
      <c r="A10" s="17" t="s">
        <v>326</v>
      </c>
      <c r="B10" s="132">
        <v>1</v>
      </c>
      <c r="C10" s="17"/>
      <c r="D10" s="17"/>
      <c r="E10" s="17"/>
      <c r="F10" s="17"/>
      <c r="G10" s="17"/>
      <c r="H10" s="17"/>
      <c r="I10" s="17"/>
      <c r="J10" s="17"/>
      <c r="K10" s="17"/>
      <c r="L10" s="17">
        <v>95986</v>
      </c>
      <c r="M10" s="20">
        <f t="shared" si="0"/>
        <v>113263.48</v>
      </c>
      <c r="N10" s="14"/>
    </row>
    <row r="11" spans="1:14" s="120" customFormat="1" ht="16">
      <c r="C11" s="119"/>
      <c r="D11" s="119"/>
      <c r="E11" s="119"/>
      <c r="F11" s="119"/>
      <c r="G11" s="119"/>
      <c r="H11" s="119"/>
      <c r="I11" s="119"/>
      <c r="J11" s="119"/>
      <c r="K11" s="119"/>
      <c r="L11" s="11"/>
      <c r="M11" s="14"/>
    </row>
    <row r="12" spans="1:14" s="120" customFormat="1" ht="16">
      <c r="C12" s="119"/>
      <c r="D12" s="119"/>
      <c r="E12" s="119"/>
      <c r="F12" s="119"/>
      <c r="G12" s="119"/>
      <c r="H12" s="119"/>
      <c r="I12" s="119"/>
      <c r="J12" s="119"/>
      <c r="K12" s="119"/>
      <c r="L12" s="11"/>
      <c r="M12" s="14"/>
    </row>
    <row r="13" spans="1:14" s="120" customFormat="1" ht="16">
      <c r="C13" s="119"/>
      <c r="D13" s="119"/>
      <c r="E13" s="119"/>
      <c r="F13" s="119"/>
      <c r="G13" s="119"/>
      <c r="H13" s="119"/>
      <c r="I13" s="119"/>
      <c r="J13" s="119"/>
      <c r="K13" s="119"/>
    </row>
    <row r="14" spans="1:14" s="120" customFormat="1" ht="16">
      <c r="A14" s="121" t="s">
        <v>327</v>
      </c>
      <c r="B14" s="121"/>
      <c r="C14" s="124"/>
      <c r="D14" s="124"/>
      <c r="E14" s="124"/>
      <c r="F14" s="124"/>
      <c r="G14" s="124"/>
      <c r="H14" s="124"/>
      <c r="I14" s="124"/>
      <c r="J14" s="124"/>
      <c r="K14" s="124"/>
      <c r="L14" s="119"/>
    </row>
    <row r="15" spans="1:14" s="120" customFormat="1" ht="16">
      <c r="A15" s="120" t="s">
        <v>328</v>
      </c>
      <c r="C15" s="119"/>
      <c r="D15" s="119"/>
      <c r="E15" s="119"/>
      <c r="F15" s="119"/>
      <c r="G15" s="119"/>
      <c r="H15" s="119"/>
      <c r="I15" s="119"/>
      <c r="J15" s="119"/>
      <c r="K15" s="119"/>
      <c r="L15" s="119"/>
    </row>
    <row r="16" spans="1:14" s="120" customFormat="1" ht="16">
      <c r="C16" s="119"/>
      <c r="D16" s="119"/>
      <c r="E16" s="119"/>
      <c r="F16" s="119"/>
      <c r="G16" s="119"/>
      <c r="H16" s="119"/>
      <c r="I16" s="119"/>
      <c r="J16" s="119"/>
      <c r="K16" s="119"/>
      <c r="L16" s="1"/>
      <c r="M16" s="1"/>
    </row>
    <row r="17" spans="1:13" s="120" customFormat="1" ht="16">
      <c r="A17" s="120" t="s">
        <v>329</v>
      </c>
      <c r="C17" s="119"/>
      <c r="D17" s="119"/>
      <c r="E17" s="119"/>
      <c r="F17" s="119"/>
      <c r="G17" s="119"/>
      <c r="H17" s="119"/>
      <c r="I17" s="119"/>
      <c r="J17" s="119"/>
      <c r="K17" s="119"/>
      <c r="L17" s="1"/>
      <c r="M17" s="1"/>
    </row>
    <row r="18" spans="1:13" s="120" customFormat="1" ht="16">
      <c r="C18" s="119"/>
      <c r="D18" s="119"/>
      <c r="E18" s="119"/>
      <c r="F18" s="119"/>
      <c r="G18" s="119"/>
      <c r="H18" s="119"/>
      <c r="I18" s="119"/>
      <c r="J18" s="119"/>
      <c r="K18" s="119"/>
      <c r="L18" s="1"/>
      <c r="M18" s="1"/>
    </row>
    <row r="19" spans="1:13" s="120" customFormat="1" ht="16">
      <c r="A19" s="120" t="s">
        <v>330</v>
      </c>
      <c r="C19" s="119"/>
      <c r="D19" s="119"/>
      <c r="E19" s="119"/>
      <c r="F19" s="119"/>
      <c r="G19" s="119"/>
      <c r="H19" s="119"/>
      <c r="I19" s="119"/>
      <c r="J19" s="119"/>
      <c r="K19" s="119"/>
      <c r="L19" s="1"/>
      <c r="M19" s="1"/>
    </row>
    <row r="20" spans="1:13" s="120" customFormat="1" ht="16">
      <c r="A20" s="120" t="s">
        <v>331</v>
      </c>
      <c r="C20" s="119"/>
      <c r="D20" s="119"/>
      <c r="E20" s="119"/>
      <c r="F20" s="119"/>
      <c r="G20" s="119"/>
      <c r="H20" s="119"/>
      <c r="I20" s="119"/>
      <c r="J20" s="119"/>
      <c r="K20" s="119"/>
      <c r="L20" s="1"/>
      <c r="M20" s="1"/>
    </row>
    <row r="21" spans="1:13" s="120" customFormat="1" ht="16">
      <c r="C21" s="119"/>
      <c r="D21" s="119"/>
      <c r="E21" s="119"/>
      <c r="F21" s="119"/>
      <c r="G21" s="119"/>
      <c r="H21" s="119"/>
      <c r="I21" s="119"/>
      <c r="J21" s="119"/>
      <c r="K21" s="119"/>
      <c r="L21" s="1"/>
      <c r="M21" s="1"/>
    </row>
    <row r="22" spans="1:13" s="120" customFormat="1" ht="16">
      <c r="C22" s="119"/>
      <c r="D22" s="119"/>
      <c r="E22" s="119"/>
      <c r="F22" s="119"/>
      <c r="G22" s="119"/>
      <c r="H22" s="119"/>
      <c r="I22" s="119"/>
      <c r="J22" s="119"/>
      <c r="K22" s="119"/>
      <c r="L22" s="1"/>
      <c r="M22" s="1"/>
    </row>
    <row r="23" spans="1:13" s="120" customFormat="1" ht="16">
      <c r="C23" s="119"/>
      <c r="D23" s="119"/>
      <c r="E23" s="119"/>
      <c r="F23" s="119"/>
      <c r="G23" s="119"/>
      <c r="H23" s="119"/>
      <c r="I23" s="119"/>
      <c r="J23" s="119"/>
      <c r="K23" s="119"/>
      <c r="L23" s="1"/>
      <c r="M23" s="1"/>
    </row>
    <row r="24" spans="1:13" s="120" customFormat="1" ht="16">
      <c r="C24" s="119"/>
      <c r="D24" s="119"/>
      <c r="E24" s="119"/>
      <c r="F24" s="119"/>
      <c r="G24" s="119"/>
      <c r="H24" s="119"/>
      <c r="I24" s="119"/>
      <c r="J24" s="119"/>
      <c r="K24" s="119"/>
      <c r="L24" s="1"/>
      <c r="M24" s="1"/>
    </row>
    <row r="25" spans="1:13" s="120" customFormat="1" ht="16">
      <c r="C25" s="119"/>
      <c r="D25" s="119"/>
      <c r="E25" s="119"/>
      <c r="F25" s="119"/>
      <c r="G25" s="119"/>
      <c r="H25" s="119"/>
      <c r="I25" s="119"/>
      <c r="J25" s="119"/>
      <c r="K25" s="119"/>
      <c r="L25" s="1"/>
      <c r="M25" s="1"/>
    </row>
    <row r="26" spans="1:13" s="120" customFormat="1" ht="16">
      <c r="C26" s="119"/>
      <c r="D26" s="119"/>
      <c r="E26" s="119"/>
      <c r="F26" s="119"/>
      <c r="G26" s="119"/>
      <c r="H26" s="119"/>
      <c r="I26" s="119"/>
      <c r="J26" s="119"/>
      <c r="K26" s="119"/>
      <c r="L26" s="1"/>
      <c r="M26" s="1"/>
    </row>
    <row r="27" spans="1:13" s="120" customFormat="1" ht="16">
      <c r="C27" s="119"/>
      <c r="D27" s="119"/>
      <c r="E27" s="119"/>
      <c r="F27" s="119"/>
      <c r="G27" s="119"/>
      <c r="H27" s="119"/>
      <c r="I27" s="119"/>
      <c r="J27" s="119"/>
      <c r="K27" s="119"/>
      <c r="L27" s="1"/>
      <c r="M27" s="1"/>
    </row>
  </sheetData>
  <pageMargins left="0.7" right="0.7" top="0.78740157499999996" bottom="0.78740157499999996" header="0.3" footer="0.3"/>
  <pageSetup paperSize="9" scale="85" orientation="landscape" verticalDpi="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DBA50-17B6-924F-A28C-42EC694997DB}">
  <sheetPr>
    <tabColor rgb="FFFF0000"/>
    <pageSetUpPr fitToPage="1"/>
  </sheetPr>
  <dimension ref="A1:R28"/>
  <sheetViews>
    <sheetView zoomScale="150" zoomScaleNormal="150" workbookViewId="0">
      <selection activeCell="C5" sqref="C5"/>
    </sheetView>
  </sheetViews>
  <sheetFormatPr baseColWidth="10" defaultColWidth="10.83203125" defaultRowHeight="16"/>
  <cols>
    <col min="1" max="1" width="49.5" style="120" bestFit="1" customWidth="1"/>
    <col min="2" max="2" width="8.6640625" style="120" bestFit="1" customWidth="1"/>
    <col min="3" max="11" width="9.33203125" style="120" bestFit="1" customWidth="1"/>
    <col min="12" max="12" width="12.6640625" style="120" bestFit="1" customWidth="1"/>
    <col min="13" max="13" width="17" style="224" bestFit="1" customWidth="1"/>
    <col min="14" max="14" width="16.6640625" style="120" customWidth="1"/>
    <col min="15" max="15" width="7" style="120" bestFit="1" customWidth="1"/>
    <col min="16" max="16" width="11.1640625" style="120" bestFit="1" customWidth="1"/>
    <col min="17" max="17" width="13.83203125" style="120" bestFit="1" customWidth="1"/>
    <col min="18" max="16384" width="10.83203125" style="120"/>
  </cols>
  <sheetData>
    <row r="1" spans="1:18" ht="26">
      <c r="A1" s="356" t="s">
        <v>332</v>
      </c>
      <c r="B1" s="356"/>
      <c r="C1" s="356"/>
      <c r="D1" s="356"/>
      <c r="E1" s="356"/>
      <c r="F1" s="356"/>
      <c r="G1" s="356"/>
      <c r="H1" s="356"/>
      <c r="I1" s="356"/>
      <c r="J1" s="356"/>
      <c r="K1" s="356"/>
      <c r="L1" s="356"/>
      <c r="M1" s="356"/>
      <c r="N1" s="356"/>
    </row>
    <row r="2" spans="1:18">
      <c r="A2" s="137"/>
      <c r="B2" s="137"/>
      <c r="C2" s="137"/>
      <c r="D2" s="137"/>
      <c r="E2" s="137"/>
      <c r="F2" s="137"/>
      <c r="G2" s="137"/>
      <c r="H2" s="137"/>
      <c r="I2" s="137"/>
      <c r="J2" s="137"/>
      <c r="K2" s="137"/>
      <c r="L2" s="137"/>
      <c r="M2" s="228" t="s">
        <v>288</v>
      </c>
      <c r="N2" s="136"/>
    </row>
    <row r="3" spans="1:18">
      <c r="A3" s="135" t="s">
        <v>285</v>
      </c>
      <c r="B3" s="137" t="s">
        <v>318</v>
      </c>
      <c r="C3" s="120">
        <v>3</v>
      </c>
      <c r="D3" s="120">
        <v>4</v>
      </c>
      <c r="E3" s="120">
        <v>5</v>
      </c>
      <c r="F3" s="120">
        <v>6</v>
      </c>
      <c r="G3" s="120">
        <v>7</v>
      </c>
      <c r="H3" s="120">
        <v>8</v>
      </c>
      <c r="I3" s="120">
        <v>9</v>
      </c>
      <c r="J3" s="120">
        <v>10</v>
      </c>
      <c r="K3" s="120">
        <v>11</v>
      </c>
      <c r="L3" s="223" t="s">
        <v>319</v>
      </c>
      <c r="M3" s="228" t="s">
        <v>333</v>
      </c>
      <c r="N3" s="138" t="s">
        <v>334</v>
      </c>
    </row>
    <row r="4" spans="1:18">
      <c r="A4" s="139"/>
      <c r="B4" s="139"/>
      <c r="C4" s="139"/>
      <c r="D4" s="139"/>
      <c r="E4" s="139"/>
      <c r="F4" s="139"/>
      <c r="G4" s="139"/>
      <c r="H4" s="139"/>
      <c r="I4" s="139"/>
      <c r="J4" s="139"/>
      <c r="K4" s="139"/>
      <c r="L4" s="139"/>
      <c r="M4" s="226"/>
      <c r="N4" s="140"/>
      <c r="P4" s="140"/>
    </row>
    <row r="5" spans="1:18">
      <c r="A5" s="141" t="s">
        <v>321</v>
      </c>
      <c r="B5" s="142">
        <v>1</v>
      </c>
      <c r="C5" s="120">
        <v>62093</v>
      </c>
      <c r="D5" s="120">
        <v>63116</v>
      </c>
      <c r="E5" s="120">
        <v>64139</v>
      </c>
      <c r="F5" s="120">
        <v>65162</v>
      </c>
      <c r="G5" s="120">
        <v>66185</v>
      </c>
      <c r="H5" s="120">
        <v>67208</v>
      </c>
      <c r="I5" s="120">
        <v>68231</v>
      </c>
      <c r="J5" s="120">
        <v>69253</v>
      </c>
      <c r="K5" s="120">
        <v>70274</v>
      </c>
      <c r="L5" s="143">
        <f>AVERAGE(C5:K5)</f>
        <v>66184.555555555562</v>
      </c>
      <c r="M5" s="226">
        <f>L5+(L5*N5)</f>
        <v>75450.393333333341</v>
      </c>
      <c r="N5" s="144">
        <v>0.14000000000000001</v>
      </c>
    </row>
    <row r="6" spans="1:18" ht="17" thickBot="1">
      <c r="A6" s="141" t="s">
        <v>322</v>
      </c>
      <c r="B6" s="142">
        <v>1</v>
      </c>
      <c r="C6" s="148">
        <v>71910</v>
      </c>
      <c r="D6" s="148">
        <v>73100</v>
      </c>
      <c r="E6" s="148">
        <v>74289</v>
      </c>
      <c r="F6" s="148">
        <v>75475</v>
      </c>
      <c r="G6" s="148">
        <v>76664</v>
      </c>
      <c r="H6" s="148">
        <v>77851</v>
      </c>
      <c r="I6" s="148">
        <v>79038</v>
      </c>
      <c r="J6" s="148">
        <v>80227</v>
      </c>
      <c r="K6" s="148">
        <v>81417</v>
      </c>
      <c r="L6" s="143">
        <f>AVERAGE(C6:K6)</f>
        <v>76663.444444444438</v>
      </c>
      <c r="M6" s="226">
        <f t="shared" ref="M6:M11" si="0">L6+(L6*N6)</f>
        <v>87396.32666666666</v>
      </c>
      <c r="N6" s="144">
        <v>0.14000000000000001</v>
      </c>
      <c r="Q6" s="149">
        <v>0.6</v>
      </c>
      <c r="R6" s="149">
        <v>1</v>
      </c>
    </row>
    <row r="7" spans="1:18">
      <c r="A7" s="139" t="s">
        <v>323</v>
      </c>
      <c r="B7" s="142">
        <v>0.6</v>
      </c>
      <c r="C7" s="139"/>
      <c r="D7" s="139"/>
      <c r="E7" s="139"/>
      <c r="F7" s="139"/>
      <c r="G7" s="139"/>
      <c r="H7" s="139"/>
      <c r="I7" s="139"/>
      <c r="J7" s="139"/>
      <c r="K7" s="143"/>
      <c r="L7" s="143">
        <v>47040</v>
      </c>
      <c r="M7" s="226">
        <f>(L7+(L7*N7))/B7</f>
        <v>89768.000000000015</v>
      </c>
      <c r="N7" s="146">
        <v>0.14499999999999999</v>
      </c>
      <c r="O7" s="120">
        <f>+M7/1.145</f>
        <v>78400.000000000015</v>
      </c>
      <c r="P7" s="120">
        <f>+O7*0.6</f>
        <v>47040.000000000007</v>
      </c>
      <c r="Q7" s="120">
        <f>+L7*1.145</f>
        <v>53860.800000000003</v>
      </c>
    </row>
    <row r="8" spans="1:18">
      <c r="A8" s="139" t="s">
        <v>324</v>
      </c>
      <c r="B8" s="142">
        <v>0.6</v>
      </c>
      <c r="C8" s="139"/>
      <c r="D8" s="139"/>
      <c r="E8" s="139"/>
      <c r="F8" s="139"/>
      <c r="G8" s="139"/>
      <c r="H8" s="139"/>
      <c r="I8" s="139"/>
      <c r="J8" s="139"/>
      <c r="K8" s="143"/>
      <c r="L8" s="143">
        <v>48540</v>
      </c>
      <c r="M8" s="226">
        <f t="shared" ref="M8:M9" si="1">(L8+(L8*N8))/B8</f>
        <v>92630.500000000015</v>
      </c>
      <c r="N8" s="146">
        <v>0.14499999999999999</v>
      </c>
      <c r="O8" s="120">
        <f>+M8/1.145</f>
        <v>80900.000000000015</v>
      </c>
      <c r="P8" s="120">
        <f>+O8*0.6</f>
        <v>48540.000000000007</v>
      </c>
      <c r="Q8" s="120">
        <f t="shared" ref="Q8:Q9" si="2">+L8*1.145</f>
        <v>55578.3</v>
      </c>
    </row>
    <row r="9" spans="1:18">
      <c r="A9" s="139" t="s">
        <v>325</v>
      </c>
      <c r="B9" s="142">
        <v>0.6</v>
      </c>
      <c r="C9" s="139"/>
      <c r="D9" s="139"/>
      <c r="E9" s="139"/>
      <c r="F9" s="139"/>
      <c r="G9" s="139"/>
      <c r="H9" s="139"/>
      <c r="I9" s="139"/>
      <c r="J9" s="139"/>
      <c r="K9" s="143"/>
      <c r="L9" s="143">
        <v>50040</v>
      </c>
      <c r="M9" s="226">
        <f t="shared" si="1"/>
        <v>95493.000000000015</v>
      </c>
      <c r="N9" s="146">
        <v>0.14499999999999999</v>
      </c>
      <c r="Q9" s="120">
        <f t="shared" si="2"/>
        <v>57295.8</v>
      </c>
    </row>
    <row r="10" spans="1:18">
      <c r="A10" s="139" t="s">
        <v>335</v>
      </c>
      <c r="B10" s="142">
        <v>1</v>
      </c>
      <c r="C10" s="139"/>
      <c r="D10" s="139"/>
      <c r="E10" s="139"/>
      <c r="F10" s="139"/>
      <c r="G10" s="139"/>
      <c r="H10" s="139"/>
      <c r="I10" s="139"/>
      <c r="J10" s="139"/>
      <c r="K10" s="139"/>
      <c r="L10" s="143">
        <v>90883</v>
      </c>
      <c r="M10" s="226">
        <f t="shared" si="0"/>
        <v>104515.45</v>
      </c>
      <c r="N10" s="144">
        <v>0.15</v>
      </c>
      <c r="P10" s="140"/>
    </row>
    <row r="11" spans="1:18">
      <c r="A11" s="139" t="s">
        <v>326</v>
      </c>
      <c r="B11" s="142">
        <v>1</v>
      </c>
      <c r="C11" s="139"/>
      <c r="D11" s="139"/>
      <c r="E11" s="139"/>
      <c r="F11" s="139"/>
      <c r="G11" s="139"/>
      <c r="H11" s="139"/>
      <c r="I11" s="139"/>
      <c r="J11" s="139"/>
      <c r="K11" s="139"/>
      <c r="L11" s="143">
        <v>96850</v>
      </c>
      <c r="M11" s="226">
        <f t="shared" si="0"/>
        <v>111377.5</v>
      </c>
      <c r="N11" s="144">
        <v>0.15</v>
      </c>
      <c r="P11" s="140"/>
    </row>
    <row r="12" spans="1:18">
      <c r="A12" s="139"/>
      <c r="B12" s="139"/>
      <c r="C12" s="139"/>
      <c r="D12" s="139"/>
      <c r="E12" s="139"/>
      <c r="F12" s="139"/>
      <c r="G12" s="139"/>
      <c r="H12" s="139"/>
      <c r="I12" s="139"/>
      <c r="J12" s="139"/>
      <c r="K12" s="139"/>
      <c r="L12" s="139"/>
      <c r="M12" s="225"/>
      <c r="N12" s="140"/>
      <c r="P12" s="140"/>
    </row>
    <row r="13" spans="1:18">
      <c r="A13" s="139"/>
      <c r="B13" s="139"/>
      <c r="C13" s="139"/>
      <c r="D13" s="139"/>
      <c r="E13" s="139"/>
      <c r="F13" s="139"/>
      <c r="G13" s="139"/>
      <c r="H13" s="139"/>
      <c r="I13" s="139"/>
      <c r="J13" s="139"/>
      <c r="K13" s="139"/>
      <c r="L13" s="139"/>
      <c r="M13" s="225"/>
      <c r="N13" s="140"/>
      <c r="P13" s="140"/>
    </row>
    <row r="14" spans="1:18">
      <c r="A14" s="139"/>
      <c r="B14" s="139"/>
      <c r="C14" s="139"/>
      <c r="D14" s="139"/>
      <c r="E14" s="139"/>
      <c r="F14" s="139"/>
      <c r="G14" s="139"/>
      <c r="H14" s="139"/>
      <c r="I14" s="139"/>
      <c r="J14" s="139"/>
      <c r="K14" s="139"/>
      <c r="L14" s="139"/>
      <c r="M14" s="225"/>
      <c r="N14" s="140"/>
      <c r="P14" s="140"/>
    </row>
    <row r="15" spans="1:18">
      <c r="A15" s="139"/>
      <c r="B15" s="139"/>
      <c r="C15" s="139"/>
      <c r="D15" s="139"/>
      <c r="E15" s="139"/>
      <c r="F15" s="139"/>
      <c r="G15" s="139"/>
      <c r="H15" s="139"/>
      <c r="I15" s="139"/>
      <c r="J15" s="139"/>
      <c r="K15" s="139"/>
      <c r="L15" s="139"/>
      <c r="M15" s="225"/>
      <c r="N15" s="140"/>
      <c r="P15" s="140"/>
    </row>
    <row r="16" spans="1:18">
      <c r="A16" s="139"/>
      <c r="B16" s="139"/>
      <c r="C16" s="139"/>
      <c r="D16" s="139"/>
      <c r="E16" s="139"/>
      <c r="F16" s="139"/>
      <c r="G16" s="139"/>
      <c r="H16" s="139"/>
      <c r="I16" s="139"/>
      <c r="J16" s="139"/>
      <c r="K16" s="139"/>
      <c r="L16" s="139"/>
      <c r="M16" s="225"/>
      <c r="N16" s="140"/>
      <c r="P16" s="140"/>
    </row>
    <row r="17" spans="1:16">
      <c r="A17" s="147"/>
      <c r="B17" s="147"/>
      <c r="C17" s="147"/>
      <c r="D17" s="147"/>
      <c r="E17" s="147"/>
      <c r="F17" s="147"/>
      <c r="G17" s="147"/>
      <c r="H17" s="147"/>
      <c r="I17" s="147"/>
      <c r="J17" s="147"/>
      <c r="K17" s="147"/>
      <c r="L17" s="147"/>
      <c r="M17" s="227"/>
      <c r="N17" s="140"/>
      <c r="P17" s="140"/>
    </row>
    <row r="18" spans="1:16">
      <c r="O18" s="134"/>
    </row>
    <row r="20" spans="1:16" ht="17" thickBot="1">
      <c r="C20" s="120">
        <v>70274</v>
      </c>
      <c r="D20" s="145">
        <v>81417</v>
      </c>
    </row>
    <row r="21" spans="1:16" ht="17" thickBot="1">
      <c r="C21" s="120">
        <v>69253</v>
      </c>
      <c r="D21" s="145">
        <v>80227</v>
      </c>
    </row>
    <row r="22" spans="1:16" ht="17" thickBot="1">
      <c r="C22" s="120">
        <v>68231</v>
      </c>
      <c r="D22" s="145">
        <v>79038</v>
      </c>
    </row>
    <row r="23" spans="1:16" ht="17" thickBot="1">
      <c r="C23" s="120">
        <v>67208</v>
      </c>
      <c r="D23" s="145">
        <v>77851</v>
      </c>
    </row>
    <row r="24" spans="1:16" ht="17" thickBot="1">
      <c r="C24" s="120">
        <v>66185</v>
      </c>
      <c r="D24" s="145">
        <v>76664</v>
      </c>
    </row>
    <row r="25" spans="1:16" ht="17" thickBot="1">
      <c r="C25" s="120">
        <v>65162</v>
      </c>
      <c r="D25" s="145">
        <v>75475</v>
      </c>
    </row>
    <row r="26" spans="1:16" ht="17" thickBot="1">
      <c r="C26" s="120">
        <v>64139</v>
      </c>
      <c r="D26" s="145">
        <v>74289</v>
      </c>
    </row>
    <row r="27" spans="1:16" ht="17" thickBot="1">
      <c r="C27" s="120">
        <v>63116</v>
      </c>
      <c r="D27" s="145">
        <v>73100</v>
      </c>
    </row>
    <row r="28" spans="1:16" ht="17" thickBot="1">
      <c r="C28" s="120">
        <v>62093</v>
      </c>
      <c r="D28" s="145">
        <v>71910</v>
      </c>
    </row>
  </sheetData>
  <mergeCells count="1">
    <mergeCell ref="A1:N1"/>
  </mergeCells>
  <pageMargins left="0.7" right="0.7" top="0.78740157499999996" bottom="0.78740157499999996" header="0.3" footer="0.3"/>
  <pageSetup paperSize="9" scale="53" orientation="landscape" verticalDpi="0" r:id="rId1"/>
  <ignoredErrors>
    <ignoredError sqref="L5:L6" formulaRange="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B8608-407D-7B49-91CE-0381049E9081}">
  <sheetPr>
    <tabColor theme="9" tint="0.79998168889431442"/>
  </sheetPr>
  <dimension ref="A1:G20"/>
  <sheetViews>
    <sheetView zoomScale="200" zoomScaleNormal="200" workbookViewId="0">
      <selection activeCell="C7" sqref="C7:C9"/>
    </sheetView>
  </sheetViews>
  <sheetFormatPr baseColWidth="10" defaultColWidth="10.83203125" defaultRowHeight="13"/>
  <cols>
    <col min="1" max="1" width="51" style="1" customWidth="1"/>
    <col min="2" max="2" width="8.5" style="1" bestFit="1" customWidth="1"/>
    <col min="3" max="3" width="12.5" style="1" bestFit="1" customWidth="1"/>
    <col min="4" max="4" width="7" style="1" customWidth="1"/>
    <col min="5" max="5" width="16.83203125" style="1" bestFit="1" customWidth="1"/>
    <col min="6" max="6" width="3.83203125" style="1" customWidth="1"/>
    <col min="7" max="7" width="47" style="1" bestFit="1" customWidth="1"/>
    <col min="8" max="16384" width="10.83203125" style="1"/>
  </cols>
  <sheetData>
    <row r="1" spans="1:7" s="120" customFormat="1" ht="26">
      <c r="A1" s="251" t="s">
        <v>336</v>
      </c>
      <c r="B1" s="251"/>
      <c r="C1" s="251"/>
      <c r="D1" s="251"/>
      <c r="E1" s="251"/>
      <c r="F1" s="251"/>
      <c r="G1" s="251"/>
    </row>
    <row r="2" spans="1:7" ht="15">
      <c r="A2" s="7"/>
      <c r="B2" s="7"/>
      <c r="C2" s="123"/>
      <c r="D2" s="8"/>
      <c r="E2" s="8"/>
      <c r="F2" s="8"/>
    </row>
    <row r="3" spans="1:7" s="257" customFormat="1" ht="16">
      <c r="A3" s="259" t="s">
        <v>285</v>
      </c>
      <c r="B3" s="260" t="s">
        <v>318</v>
      </c>
      <c r="C3" s="261" t="s">
        <v>319</v>
      </c>
      <c r="D3" s="260" t="s">
        <v>337</v>
      </c>
      <c r="E3" s="262" t="s">
        <v>320</v>
      </c>
      <c r="F3" s="258"/>
    </row>
    <row r="4" spans="1:7" s="252" customFormat="1">
      <c r="A4" s="253"/>
      <c r="B4" s="253"/>
      <c r="C4" s="253"/>
      <c r="D4" s="254"/>
      <c r="E4" s="255"/>
      <c r="F4" s="254"/>
    </row>
    <row r="5" spans="1:7" s="252" customFormat="1">
      <c r="A5" s="253" t="s">
        <v>321</v>
      </c>
      <c r="B5" s="263">
        <v>1</v>
      </c>
      <c r="C5" s="256">
        <v>65294</v>
      </c>
      <c r="D5" s="263">
        <v>0.14000000000000001</v>
      </c>
      <c r="E5" s="255">
        <f t="shared" ref="E5:E12" si="0">+C5/B5*(100%+D5)</f>
        <v>74435.16</v>
      </c>
      <c r="F5" s="253"/>
      <c r="G5" s="253"/>
    </row>
    <row r="6" spans="1:7" s="252" customFormat="1">
      <c r="A6" s="253" t="s">
        <v>322</v>
      </c>
      <c r="B6" s="263">
        <v>1</v>
      </c>
      <c r="C6" s="256">
        <v>75618</v>
      </c>
      <c r="D6" s="263">
        <v>0.14000000000000001</v>
      </c>
      <c r="E6" s="255">
        <f t="shared" si="0"/>
        <v>86204.52</v>
      </c>
      <c r="F6" s="253"/>
      <c r="G6" s="253"/>
    </row>
    <row r="7" spans="1:7" s="252" customFormat="1">
      <c r="A7" s="253" t="s">
        <v>338</v>
      </c>
      <c r="B7" s="263">
        <v>0.8</v>
      </c>
      <c r="C7" s="355">
        <v>49854.85</v>
      </c>
      <c r="D7" s="264">
        <v>0.14499999999999999</v>
      </c>
      <c r="E7" s="255">
        <f t="shared" si="0"/>
        <v>71354.754062499997</v>
      </c>
      <c r="F7" s="253"/>
      <c r="G7" s="253" t="s">
        <v>339</v>
      </c>
    </row>
    <row r="8" spans="1:7" s="252" customFormat="1">
      <c r="A8" s="253" t="s">
        <v>340</v>
      </c>
      <c r="B8" s="263">
        <v>0.8</v>
      </c>
      <c r="C8" s="355">
        <v>51444.65</v>
      </c>
      <c r="D8" s="264">
        <v>0.14499999999999999</v>
      </c>
      <c r="E8" s="255">
        <f t="shared" si="0"/>
        <v>73630.155312500006</v>
      </c>
      <c r="F8" s="253"/>
      <c r="G8" s="253" t="s">
        <v>339</v>
      </c>
    </row>
    <row r="9" spans="1:7" s="252" customFormat="1">
      <c r="A9" s="253" t="s">
        <v>341</v>
      </c>
      <c r="B9" s="263">
        <v>0.8</v>
      </c>
      <c r="C9" s="355">
        <v>53034.400000000001</v>
      </c>
      <c r="D9" s="264">
        <v>0.14499999999999999</v>
      </c>
      <c r="E9" s="255">
        <f t="shared" si="0"/>
        <v>75905.485000000001</v>
      </c>
      <c r="F9" s="253"/>
      <c r="G9" s="253" t="s">
        <v>339</v>
      </c>
    </row>
    <row r="10" spans="1:7" s="252" customFormat="1">
      <c r="A10" s="253" t="s">
        <v>342</v>
      </c>
      <c r="B10" s="263">
        <v>1</v>
      </c>
      <c r="C10" s="256">
        <v>95569</v>
      </c>
      <c r="D10" s="263">
        <v>0.15</v>
      </c>
      <c r="E10" s="255">
        <f t="shared" si="0"/>
        <v>109904.34999999999</v>
      </c>
      <c r="F10" s="253"/>
      <c r="G10" s="253"/>
    </row>
    <row r="11" spans="1:7" s="252" customFormat="1">
      <c r="A11" s="253" t="s">
        <v>343</v>
      </c>
      <c r="B11" s="263">
        <v>1</v>
      </c>
      <c r="C11" s="256">
        <v>95569</v>
      </c>
      <c r="D11" s="263">
        <v>0.15</v>
      </c>
      <c r="E11" s="255">
        <f t="shared" ref="E11" si="1">+C11/B11*(100%+D11)</f>
        <v>109904.34999999999</v>
      </c>
      <c r="F11" s="253"/>
      <c r="G11" s="253"/>
    </row>
    <row r="12" spans="1:7" s="252" customFormat="1">
      <c r="A12" s="253" t="s">
        <v>326</v>
      </c>
      <c r="B12" s="263">
        <v>1</v>
      </c>
      <c r="C12" s="256">
        <v>101844</v>
      </c>
      <c r="D12" s="263">
        <v>0.16</v>
      </c>
      <c r="E12" s="255">
        <f t="shared" si="0"/>
        <v>118139.04</v>
      </c>
      <c r="F12" s="253"/>
      <c r="G12" s="253"/>
    </row>
    <row r="13" spans="1:7">
      <c r="A13" s="11"/>
      <c r="B13" s="11"/>
      <c r="C13" s="11"/>
      <c r="D13" s="250"/>
      <c r="E13" s="14"/>
      <c r="F13" s="250"/>
    </row>
    <row r="14" spans="1:7">
      <c r="A14" s="11"/>
      <c r="B14" s="11"/>
      <c r="C14" s="11"/>
      <c r="D14" s="250"/>
      <c r="E14" s="14"/>
      <c r="F14" s="250"/>
    </row>
    <row r="15" spans="1:7">
      <c r="A15" s="11"/>
      <c r="B15" s="11"/>
      <c r="C15" s="11"/>
      <c r="D15" s="250"/>
      <c r="E15" s="14"/>
      <c r="F15" s="250"/>
    </row>
    <row r="16" spans="1:7">
      <c r="A16" s="11"/>
      <c r="B16" s="11"/>
      <c r="C16" s="11"/>
      <c r="D16" s="250"/>
      <c r="E16" s="14"/>
      <c r="F16" s="250"/>
    </row>
    <row r="17" spans="1:7">
      <c r="A17" s="11"/>
      <c r="B17" s="11"/>
      <c r="C17" s="11"/>
      <c r="D17" s="250"/>
      <c r="E17" s="14"/>
      <c r="F17" s="250"/>
    </row>
    <row r="18" spans="1:7">
      <c r="A18" s="17"/>
      <c r="B18" s="17"/>
      <c r="C18" s="17"/>
      <c r="D18" s="250"/>
      <c r="E18" s="20"/>
      <c r="F18" s="250"/>
    </row>
    <row r="19" spans="1:7" s="120" customFormat="1" ht="16">
      <c r="C19" s="119"/>
      <c r="G19" s="134"/>
    </row>
    <row r="20" spans="1:7" s="120" customFormat="1" ht="16">
      <c r="C20" s="119"/>
    </row>
  </sheetData>
  <pageMargins left="0.7" right="0.7" top="0.78740157499999996" bottom="0.78740157499999996" header="0.3" footer="0.3"/>
  <pageSetup paperSize="9" orientation="portrait" verticalDpi="0"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AA86A-9AE4-1E49-9570-63207CE7CCDC}">
  <sheetPr>
    <tabColor theme="9" tint="0.79998168889431442"/>
  </sheetPr>
  <dimension ref="A1:G19"/>
  <sheetViews>
    <sheetView zoomScale="200" zoomScaleNormal="200" workbookViewId="0">
      <selection activeCell="B7" sqref="B7"/>
    </sheetView>
  </sheetViews>
  <sheetFormatPr baseColWidth="10" defaultColWidth="10.83203125" defaultRowHeight="13"/>
  <cols>
    <col min="1" max="1" width="49.5" style="1" bestFit="1" customWidth="1"/>
    <col min="2" max="2" width="8.5" style="1" bestFit="1" customWidth="1"/>
    <col min="3" max="3" width="12.5" style="1" bestFit="1" customWidth="1"/>
    <col min="4" max="4" width="7" style="1" customWidth="1"/>
    <col min="5" max="5" width="16.83203125" style="1" bestFit="1" customWidth="1"/>
    <col min="6" max="6" width="3.83203125" style="1" customWidth="1"/>
    <col min="7" max="7" width="47" style="1" bestFit="1" customWidth="1"/>
    <col min="8" max="16384" width="10.83203125" style="1"/>
  </cols>
  <sheetData>
    <row r="1" spans="1:7" s="120" customFormat="1" ht="26">
      <c r="A1" s="251" t="s">
        <v>344</v>
      </c>
      <c r="B1" s="251"/>
      <c r="C1" s="251"/>
      <c r="D1" s="251"/>
      <c r="E1" s="251"/>
      <c r="F1" s="251"/>
      <c r="G1" s="251"/>
    </row>
    <row r="2" spans="1:7" ht="15">
      <c r="A2" s="7"/>
      <c r="B2" s="7"/>
      <c r="C2" s="123"/>
      <c r="D2" s="8"/>
      <c r="E2" s="8"/>
      <c r="F2" s="8"/>
    </row>
    <row r="3" spans="1:7" s="257" customFormat="1" ht="16">
      <c r="A3" s="259" t="s">
        <v>285</v>
      </c>
      <c r="B3" s="260" t="s">
        <v>318</v>
      </c>
      <c r="C3" s="261" t="s">
        <v>319</v>
      </c>
      <c r="D3" s="260" t="s">
        <v>337</v>
      </c>
      <c r="E3" s="262" t="s">
        <v>320</v>
      </c>
      <c r="F3" s="258"/>
    </row>
    <row r="4" spans="1:7" s="252" customFormat="1">
      <c r="A4" s="253"/>
      <c r="B4" s="253"/>
      <c r="C4" s="253"/>
      <c r="D4" s="254"/>
      <c r="E4" s="255"/>
      <c r="F4" s="254"/>
    </row>
    <row r="5" spans="1:7" s="252" customFormat="1">
      <c r="A5" s="253" t="s">
        <v>321</v>
      </c>
      <c r="B5" s="263">
        <v>1</v>
      </c>
      <c r="C5" s="256">
        <v>64266</v>
      </c>
      <c r="D5" s="263">
        <v>0.14000000000000001</v>
      </c>
      <c r="E5" s="255">
        <f t="shared" ref="E5:E11" si="0">+C5/B5*(100%+D5)</f>
        <v>73263.240000000005</v>
      </c>
      <c r="F5" s="253"/>
      <c r="G5" s="253"/>
    </row>
    <row r="6" spans="1:7" s="252" customFormat="1">
      <c r="A6" s="253" t="s">
        <v>322</v>
      </c>
      <c r="B6" s="263">
        <v>1</v>
      </c>
      <c r="C6" s="256">
        <v>74427</v>
      </c>
      <c r="D6" s="263">
        <v>0.14000000000000001</v>
      </c>
      <c r="E6" s="255">
        <f t="shared" si="0"/>
        <v>84846.780000000013</v>
      </c>
      <c r="F6" s="253"/>
      <c r="G6" s="253"/>
    </row>
    <row r="7" spans="1:7" s="252" customFormat="1">
      <c r="A7" s="253" t="s">
        <v>323</v>
      </c>
      <c r="B7" s="263">
        <v>0.6</v>
      </c>
      <c r="C7" s="256">
        <v>48686.400000000001</v>
      </c>
      <c r="D7" s="264">
        <v>0.14499999999999999</v>
      </c>
      <c r="E7" s="255">
        <f t="shared" si="0"/>
        <v>92909.88</v>
      </c>
      <c r="F7" s="253"/>
      <c r="G7" s="253"/>
    </row>
    <row r="8" spans="1:7" s="252" customFormat="1">
      <c r="A8" s="253" t="s">
        <v>324</v>
      </c>
      <c r="B8" s="263">
        <v>0.6</v>
      </c>
      <c r="C8" s="256">
        <v>50238.9</v>
      </c>
      <c r="D8" s="264">
        <v>0.14499999999999999</v>
      </c>
      <c r="E8" s="255">
        <f t="shared" si="0"/>
        <v>95872.567500000005</v>
      </c>
      <c r="F8" s="253"/>
      <c r="G8" s="253"/>
    </row>
    <row r="9" spans="1:7" s="252" customFormat="1">
      <c r="A9" s="253" t="s">
        <v>325</v>
      </c>
      <c r="B9" s="263">
        <v>0.6</v>
      </c>
      <c r="C9" s="256">
        <v>51791.4</v>
      </c>
      <c r="D9" s="264">
        <v>0.14499999999999999</v>
      </c>
      <c r="E9" s="255">
        <f t="shared" si="0"/>
        <v>98835.255000000005</v>
      </c>
      <c r="F9" s="253"/>
      <c r="G9" s="253"/>
    </row>
    <row r="10" spans="1:7" s="252" customFormat="1">
      <c r="A10" s="253" t="s">
        <v>335</v>
      </c>
      <c r="B10" s="263">
        <v>1</v>
      </c>
      <c r="C10" s="256">
        <v>94064</v>
      </c>
      <c r="D10" s="263">
        <v>0.15</v>
      </c>
      <c r="E10" s="255">
        <f t="shared" si="0"/>
        <v>108173.59999999999</v>
      </c>
      <c r="F10" s="253"/>
      <c r="G10" s="253"/>
    </row>
    <row r="11" spans="1:7" s="252" customFormat="1">
      <c r="A11" s="253" t="s">
        <v>326</v>
      </c>
      <c r="B11" s="263">
        <v>1</v>
      </c>
      <c r="C11" s="256">
        <v>100240</v>
      </c>
      <c r="D11" s="263">
        <v>0.15</v>
      </c>
      <c r="E11" s="255">
        <f t="shared" si="0"/>
        <v>115275.99999999999</v>
      </c>
      <c r="F11" s="253"/>
      <c r="G11" s="253"/>
    </row>
    <row r="12" spans="1:7">
      <c r="A12" s="11"/>
      <c r="B12" s="11"/>
      <c r="C12" s="11"/>
      <c r="D12" s="250"/>
      <c r="E12" s="14"/>
      <c r="F12" s="250"/>
    </row>
    <row r="13" spans="1:7">
      <c r="A13" s="11"/>
      <c r="B13" s="11"/>
      <c r="C13" s="11"/>
      <c r="D13" s="250"/>
      <c r="E13" s="14"/>
      <c r="F13" s="250"/>
    </row>
    <row r="14" spans="1:7">
      <c r="A14" s="11"/>
      <c r="B14" s="11"/>
      <c r="C14" s="11"/>
      <c r="D14" s="250"/>
      <c r="E14" s="14"/>
      <c r="F14" s="250"/>
    </row>
    <row r="15" spans="1:7">
      <c r="A15" s="11"/>
      <c r="B15" s="11"/>
      <c r="C15" s="11"/>
      <c r="D15" s="250"/>
      <c r="E15" s="14"/>
      <c r="F15" s="250"/>
    </row>
    <row r="16" spans="1:7">
      <c r="A16" s="11"/>
      <c r="B16" s="11"/>
      <c r="C16" s="11"/>
      <c r="D16" s="250"/>
      <c r="E16" s="14"/>
      <c r="F16" s="250"/>
    </row>
    <row r="17" spans="1:7">
      <c r="A17" s="17"/>
      <c r="B17" s="17"/>
      <c r="C17" s="17"/>
      <c r="D17" s="250"/>
      <c r="E17" s="20"/>
      <c r="F17" s="250"/>
    </row>
    <row r="18" spans="1:7" s="120" customFormat="1" ht="16">
      <c r="C18" s="119"/>
      <c r="G18" s="134"/>
    </row>
    <row r="19" spans="1:7" s="120" customFormat="1" ht="16">
      <c r="C19" s="119"/>
    </row>
  </sheetData>
  <pageMargins left="0.7" right="0.7" top="0.78740157499999996" bottom="0.78740157499999996" header="0.3" footer="0.3"/>
  <pageSetup paperSize="9" orientation="portrait" verticalDpi="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30"/>
  <sheetViews>
    <sheetView zoomScale="220" zoomScaleNormal="220" workbookViewId="0">
      <selection activeCell="B7" sqref="B7:B10"/>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56" t="s">
        <v>345</v>
      </c>
      <c r="B1" s="356"/>
      <c r="C1" s="356"/>
      <c r="D1" s="356"/>
      <c r="E1" s="356"/>
      <c r="F1" s="356"/>
    </row>
    <row r="3" spans="1:8" ht="15">
      <c r="A3" s="5" t="s">
        <v>285</v>
      </c>
      <c r="B3" s="6" t="s">
        <v>286</v>
      </c>
      <c r="C3" s="6" t="s">
        <v>287</v>
      </c>
      <c r="D3" s="6" t="s">
        <v>288</v>
      </c>
      <c r="E3" s="6" t="s">
        <v>289</v>
      </c>
      <c r="F3" s="6" t="s">
        <v>290</v>
      </c>
    </row>
    <row r="4" spans="1:8" ht="15">
      <c r="A4" s="7"/>
      <c r="B4" s="8" t="s">
        <v>291</v>
      </c>
      <c r="C4" s="8" t="s">
        <v>292</v>
      </c>
      <c r="D4" s="8"/>
      <c r="E4" s="8"/>
    </row>
    <row r="5" spans="1:8" ht="15">
      <c r="A5" s="9"/>
      <c r="B5" s="10" t="s">
        <v>293</v>
      </c>
      <c r="C5" s="10" t="s">
        <v>294</v>
      </c>
      <c r="D5" s="10" t="s">
        <v>294</v>
      </c>
      <c r="E5" s="10" t="s">
        <v>294</v>
      </c>
      <c r="F5" s="10" t="s">
        <v>294</v>
      </c>
    </row>
    <row r="6" spans="1:8" ht="13" customHeight="1">
      <c r="A6" s="11"/>
      <c r="B6" s="12"/>
      <c r="C6" s="82"/>
      <c r="D6" s="14"/>
      <c r="E6" s="15"/>
      <c r="F6" s="16"/>
    </row>
    <row r="7" spans="1:8" ht="13" customHeight="1">
      <c r="A7" s="11" t="s">
        <v>346</v>
      </c>
      <c r="B7" s="12">
        <v>115</v>
      </c>
      <c r="C7" s="82">
        <f>1964-(4*42)</f>
        <v>1796</v>
      </c>
      <c r="D7" s="14">
        <f>+B7*C7</f>
        <v>206540</v>
      </c>
      <c r="E7" s="15">
        <f>+D7/12</f>
        <v>17211.666666666668</v>
      </c>
      <c r="F7" s="16">
        <f>+B7*8.4</f>
        <v>966</v>
      </c>
      <c r="G7" s="1" t="s">
        <v>347</v>
      </c>
    </row>
    <row r="8" spans="1:8" ht="14" customHeight="1">
      <c r="A8" s="11" t="s">
        <v>348</v>
      </c>
      <c r="B8" s="12">
        <v>75</v>
      </c>
      <c r="C8" s="82">
        <v>1964</v>
      </c>
      <c r="D8" s="14">
        <f t="shared" ref="D8:D10" si="0">+B8*C8</f>
        <v>147300</v>
      </c>
      <c r="E8" s="15">
        <f t="shared" ref="E8:E10" si="1">+D8/12</f>
        <v>12275</v>
      </c>
      <c r="F8" s="16">
        <f t="shared" ref="F8:F10" si="2">+B8*8.4</f>
        <v>630</v>
      </c>
    </row>
    <row r="9" spans="1:8">
      <c r="A9" s="11" t="s">
        <v>298</v>
      </c>
      <c r="B9" s="12">
        <v>55</v>
      </c>
      <c r="C9" s="82">
        <v>1964</v>
      </c>
      <c r="D9" s="14">
        <f t="shared" si="0"/>
        <v>108020</v>
      </c>
      <c r="E9" s="15">
        <f t="shared" si="1"/>
        <v>9001.6666666666661</v>
      </c>
      <c r="F9" s="16">
        <f t="shared" si="2"/>
        <v>462</v>
      </c>
      <c r="H9" s="14"/>
    </row>
    <row r="10" spans="1:8">
      <c r="A10" s="17" t="s">
        <v>349</v>
      </c>
      <c r="B10" s="18">
        <v>75</v>
      </c>
      <c r="C10" s="83">
        <v>1964</v>
      </c>
      <c r="D10" s="20">
        <f t="shared" si="0"/>
        <v>147300</v>
      </c>
      <c r="E10" s="21">
        <f t="shared" si="1"/>
        <v>12275</v>
      </c>
      <c r="F10" s="22">
        <f t="shared" si="2"/>
        <v>630</v>
      </c>
      <c r="H10" s="14"/>
    </row>
    <row r="11" spans="1:8">
      <c r="F11" s="16"/>
      <c r="G11" s="16"/>
    </row>
    <row r="12" spans="1:8" ht="16">
      <c r="A12" s="47" t="s">
        <v>350</v>
      </c>
      <c r="B12" s="47"/>
      <c r="C12" s="48"/>
      <c r="D12" s="48"/>
      <c r="E12" s="48"/>
    </row>
    <row r="13" spans="1:8" ht="16">
      <c r="A13" s="49" t="s">
        <v>351</v>
      </c>
      <c r="B13" s="47"/>
      <c r="C13" s="48"/>
      <c r="D13" s="48"/>
      <c r="E13" s="48"/>
    </row>
    <row r="14" spans="1:8" ht="16">
      <c r="A14" s="49" t="s">
        <v>352</v>
      </c>
      <c r="B14" s="47"/>
      <c r="C14" s="48"/>
      <c r="D14" s="48"/>
      <c r="E14" s="48"/>
    </row>
    <row r="15" spans="1:8" ht="16">
      <c r="A15" s="49" t="s">
        <v>353</v>
      </c>
      <c r="B15" s="47"/>
      <c r="C15" s="48"/>
      <c r="D15" s="48"/>
      <c r="E15" s="48"/>
    </row>
    <row r="16" spans="1:8" ht="16">
      <c r="A16" s="49" t="s">
        <v>354</v>
      </c>
      <c r="B16" s="47"/>
      <c r="C16" s="48"/>
      <c r="D16" s="48"/>
      <c r="E16" s="48"/>
    </row>
    <row r="17" spans="1:5" ht="16">
      <c r="A17" s="49" t="s">
        <v>355</v>
      </c>
      <c r="B17" s="47"/>
      <c r="C17" s="48"/>
      <c r="D17" s="48"/>
      <c r="E17" s="48"/>
    </row>
    <row r="18" spans="1:5" ht="16">
      <c r="A18" s="49" t="s">
        <v>356</v>
      </c>
      <c r="B18" s="47"/>
      <c r="C18" s="48"/>
      <c r="D18" s="48"/>
      <c r="E18" s="48"/>
    </row>
    <row r="19" spans="1:5" ht="16">
      <c r="A19" s="47"/>
      <c r="B19" s="47"/>
      <c r="C19" s="48"/>
      <c r="D19" s="48"/>
      <c r="E19" s="48"/>
    </row>
    <row r="20" spans="1:5">
      <c r="A20" s="366" t="s">
        <v>357</v>
      </c>
      <c r="B20" s="366"/>
      <c r="C20" s="366"/>
      <c r="D20" s="366"/>
      <c r="E20" s="366"/>
    </row>
    <row r="23" spans="1:5">
      <c r="A23" s="85" t="s">
        <v>358</v>
      </c>
    </row>
    <row r="25" spans="1:5">
      <c r="A25" s="86">
        <v>42</v>
      </c>
      <c r="B25" s="86" t="s">
        <v>359</v>
      </c>
    </row>
    <row r="26" spans="1:5">
      <c r="A26" s="86">
        <v>52</v>
      </c>
      <c r="B26" s="86" t="s">
        <v>360</v>
      </c>
    </row>
    <row r="27" spans="1:5">
      <c r="A27" s="86">
        <v>5</v>
      </c>
      <c r="B27" s="86" t="s">
        <v>361</v>
      </c>
    </row>
    <row r="28" spans="1:5">
      <c r="A28" s="86">
        <v>10</v>
      </c>
      <c r="B28" s="86" t="s">
        <v>362</v>
      </c>
    </row>
    <row r="30" spans="1:5">
      <c r="A30" s="1">
        <f>A25*(A26-A27)-A28</f>
        <v>1964</v>
      </c>
      <c r="B30" s="1" t="s">
        <v>363</v>
      </c>
    </row>
  </sheetData>
  <mergeCells count="2">
    <mergeCell ref="A20:E20"/>
    <mergeCell ref="A1:F1"/>
  </mergeCells>
  <pageMargins left="0.7" right="0.7" top="0.78740157499999996" bottom="0.78740157499999996" header="0.3" footer="0.3"/>
  <pageSetup paperSize="9" orientation="landscape"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8FB3-A6C9-3940-A156-AFE11678A1E5}">
  <sheetPr>
    <tabColor theme="9" tint="0.79998168889431442"/>
    <pageSetUpPr fitToPage="1"/>
  </sheetPr>
  <dimension ref="A1:I47"/>
  <sheetViews>
    <sheetView zoomScale="160" zoomScaleNormal="160" workbookViewId="0">
      <selection activeCell="B7" sqref="B7:B18"/>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2.6640625" style="1" bestFit="1" customWidth="1"/>
    <col min="9" max="9" width="13.5" style="1" bestFit="1" customWidth="1"/>
    <col min="10" max="16384" width="10.83203125" style="1"/>
  </cols>
  <sheetData>
    <row r="1" spans="1:9" ht="26">
      <c r="A1" s="356" t="s">
        <v>432</v>
      </c>
      <c r="B1" s="356"/>
      <c r="C1" s="356"/>
      <c r="D1" s="356"/>
      <c r="E1" s="356"/>
      <c r="F1" s="356"/>
    </row>
    <row r="3" spans="1:9" ht="15">
      <c r="A3" s="5" t="s">
        <v>285</v>
      </c>
      <c r="B3" s="6" t="s">
        <v>286</v>
      </c>
      <c r="C3" s="6" t="s">
        <v>287</v>
      </c>
      <c r="D3" s="6" t="s">
        <v>288</v>
      </c>
      <c r="E3" s="6" t="s">
        <v>289</v>
      </c>
      <c r="F3" s="6" t="s">
        <v>290</v>
      </c>
    </row>
    <row r="4" spans="1:9" ht="15">
      <c r="A4" s="7"/>
      <c r="B4" s="8" t="s">
        <v>291</v>
      </c>
      <c r="C4" s="8" t="s">
        <v>292</v>
      </c>
      <c r="D4" s="8"/>
      <c r="E4" s="8"/>
    </row>
    <row r="5" spans="1:9" ht="15">
      <c r="A5" s="9"/>
      <c r="B5" s="10" t="s">
        <v>293</v>
      </c>
      <c r="C5" s="10" t="s">
        <v>294</v>
      </c>
      <c r="D5" s="10" t="s">
        <v>294</v>
      </c>
      <c r="E5" s="10" t="s">
        <v>294</v>
      </c>
      <c r="F5" s="10" t="s">
        <v>294</v>
      </c>
    </row>
    <row r="6" spans="1:9">
      <c r="A6" s="11"/>
      <c r="B6" s="12"/>
      <c r="C6" s="13"/>
      <c r="D6" s="14"/>
      <c r="E6" s="15"/>
      <c r="F6" s="16"/>
    </row>
    <row r="7" spans="1:9">
      <c r="A7" s="11" t="s">
        <v>434</v>
      </c>
      <c r="B7" s="12">
        <v>130</v>
      </c>
      <c r="C7" s="13">
        <v>1722</v>
      </c>
      <c r="D7" s="14">
        <f>+B7*C7</f>
        <v>223860</v>
      </c>
      <c r="E7" s="15">
        <f>+D7/12</f>
        <v>18655</v>
      </c>
      <c r="F7" s="16">
        <f>+B7*8.4</f>
        <v>1092</v>
      </c>
      <c r="I7" s="265"/>
    </row>
    <row r="8" spans="1:9">
      <c r="A8" s="11" t="s">
        <v>421</v>
      </c>
      <c r="B8" s="12">
        <v>120</v>
      </c>
      <c r="C8" s="13">
        <v>1722</v>
      </c>
      <c r="D8" s="14">
        <f t="shared" ref="D8:D13" si="0">+B8*C8</f>
        <v>206640</v>
      </c>
      <c r="E8" s="15">
        <f t="shared" ref="E8:E18" si="1">+D8/12</f>
        <v>17220</v>
      </c>
      <c r="F8" s="16">
        <f t="shared" ref="F8:F18" si="2">+B8*8.4</f>
        <v>1008</v>
      </c>
      <c r="I8" s="265"/>
    </row>
    <row r="9" spans="1:9">
      <c r="A9" s="11" t="s">
        <v>422</v>
      </c>
      <c r="B9" s="12">
        <v>115</v>
      </c>
      <c r="C9" s="13">
        <v>1722</v>
      </c>
      <c r="D9" s="14">
        <f t="shared" si="0"/>
        <v>198030</v>
      </c>
      <c r="E9" s="15">
        <f t="shared" si="1"/>
        <v>16502.5</v>
      </c>
      <c r="F9" s="16">
        <f t="shared" si="2"/>
        <v>966</v>
      </c>
      <c r="H9" s="14"/>
      <c r="I9" s="265"/>
    </row>
    <row r="10" spans="1:9">
      <c r="A10" s="11" t="s">
        <v>423</v>
      </c>
      <c r="B10" s="12">
        <v>120</v>
      </c>
      <c r="C10" s="13">
        <v>1722</v>
      </c>
      <c r="D10" s="14">
        <f t="shared" si="0"/>
        <v>206640</v>
      </c>
      <c r="E10" s="15">
        <f t="shared" si="1"/>
        <v>17220</v>
      </c>
      <c r="F10" s="16">
        <f t="shared" si="2"/>
        <v>1008</v>
      </c>
      <c r="H10" s="14"/>
      <c r="I10" s="265"/>
    </row>
    <row r="11" spans="1:9">
      <c r="A11" s="11" t="s">
        <v>424</v>
      </c>
      <c r="B11" s="12">
        <v>100</v>
      </c>
      <c r="C11" s="13">
        <v>1722</v>
      </c>
      <c r="D11" s="14">
        <f t="shared" si="0"/>
        <v>172200</v>
      </c>
      <c r="E11" s="15">
        <f t="shared" si="1"/>
        <v>14350</v>
      </c>
      <c r="F11" s="16">
        <f t="shared" si="2"/>
        <v>840</v>
      </c>
      <c r="H11" s="14"/>
      <c r="I11" s="265"/>
    </row>
    <row r="12" spans="1:9">
      <c r="A12" s="11" t="s">
        <v>425</v>
      </c>
      <c r="B12" s="12">
        <v>80</v>
      </c>
      <c r="C12" s="13">
        <v>1722</v>
      </c>
      <c r="D12" s="14">
        <f t="shared" si="0"/>
        <v>137760</v>
      </c>
      <c r="E12" s="15">
        <f t="shared" si="1"/>
        <v>11480</v>
      </c>
      <c r="F12" s="16">
        <f t="shared" si="2"/>
        <v>672</v>
      </c>
      <c r="H12" s="14"/>
      <c r="I12" s="265"/>
    </row>
    <row r="13" spans="1:9">
      <c r="A13" s="11" t="s">
        <v>426</v>
      </c>
      <c r="B13" s="12">
        <v>65</v>
      </c>
      <c r="C13" s="13">
        <v>1879</v>
      </c>
      <c r="D13" s="14">
        <f t="shared" si="0"/>
        <v>122135</v>
      </c>
      <c r="E13" s="15">
        <f t="shared" si="1"/>
        <v>10177.916666666666</v>
      </c>
      <c r="F13" s="16">
        <f t="shared" si="2"/>
        <v>546</v>
      </c>
      <c r="H13" s="14"/>
      <c r="I13" s="265"/>
    </row>
    <row r="14" spans="1:9">
      <c r="A14" s="11" t="s">
        <v>427</v>
      </c>
      <c r="B14" s="12">
        <v>115</v>
      </c>
      <c r="C14" s="13">
        <v>1879</v>
      </c>
      <c r="D14" s="14">
        <f>+B14*C14</f>
        <v>216085</v>
      </c>
      <c r="E14" s="15">
        <f t="shared" si="1"/>
        <v>18007.083333333332</v>
      </c>
      <c r="F14" s="16">
        <f t="shared" si="2"/>
        <v>966</v>
      </c>
      <c r="H14" s="14"/>
      <c r="I14" s="265"/>
    </row>
    <row r="15" spans="1:9">
      <c r="A15" s="11" t="s">
        <v>428</v>
      </c>
      <c r="B15" s="12">
        <v>85</v>
      </c>
      <c r="C15" s="13">
        <v>1879</v>
      </c>
      <c r="D15" s="14">
        <f>+B15*C15</f>
        <v>159715</v>
      </c>
      <c r="E15" s="15">
        <f t="shared" si="1"/>
        <v>13309.583333333334</v>
      </c>
      <c r="F15" s="16">
        <f t="shared" si="2"/>
        <v>714</v>
      </c>
      <c r="H15" s="14"/>
      <c r="I15" s="265"/>
    </row>
    <row r="16" spans="1:9">
      <c r="A16" s="11" t="s">
        <v>429</v>
      </c>
      <c r="B16" s="12">
        <v>70</v>
      </c>
      <c r="C16" s="13">
        <v>1879</v>
      </c>
      <c r="D16" s="14">
        <f t="shared" ref="D16:D18" si="3">+B16*C16</f>
        <v>131530</v>
      </c>
      <c r="E16" s="15">
        <f t="shared" si="1"/>
        <v>10960.833333333334</v>
      </c>
      <c r="F16" s="16">
        <f t="shared" si="2"/>
        <v>588</v>
      </c>
      <c r="H16" s="14"/>
      <c r="I16" s="265"/>
    </row>
    <row r="17" spans="1:9">
      <c r="A17" s="11" t="s">
        <v>430</v>
      </c>
      <c r="B17" s="12">
        <v>45</v>
      </c>
      <c r="C17" s="13">
        <v>1879</v>
      </c>
      <c r="D17" s="14">
        <f t="shared" si="3"/>
        <v>84555</v>
      </c>
      <c r="E17" s="15">
        <f t="shared" si="1"/>
        <v>7046.25</v>
      </c>
      <c r="F17" s="16">
        <f t="shared" si="2"/>
        <v>378</v>
      </c>
      <c r="H17" s="14"/>
      <c r="I17" s="265"/>
    </row>
    <row r="18" spans="1:9">
      <c r="A18" s="17" t="s">
        <v>431</v>
      </c>
      <c r="B18" s="18">
        <v>20</v>
      </c>
      <c r="C18" s="19">
        <v>1879</v>
      </c>
      <c r="D18" s="20">
        <f t="shared" si="3"/>
        <v>37580</v>
      </c>
      <c r="E18" s="21">
        <f t="shared" si="1"/>
        <v>3131.6666666666665</v>
      </c>
      <c r="F18" s="22">
        <f t="shared" si="2"/>
        <v>168</v>
      </c>
      <c r="H18" s="14"/>
      <c r="I18" s="265"/>
    </row>
    <row r="19" spans="1:9">
      <c r="F19" s="16"/>
      <c r="G19" s="16"/>
    </row>
    <row r="20" spans="1:9">
      <c r="A20" s="23" t="s">
        <v>300</v>
      </c>
      <c r="B20" s="24"/>
      <c r="C20" s="24" t="s">
        <v>301</v>
      </c>
      <c r="D20" s="25"/>
      <c r="E20" s="2"/>
      <c r="F20" s="2"/>
      <c r="G20" s="26"/>
    </row>
    <row r="21" spans="1:9">
      <c r="A21" s="27"/>
      <c r="B21" s="28"/>
      <c r="C21" s="28" t="s">
        <v>302</v>
      </c>
      <c r="D21" s="29"/>
      <c r="G21" s="30"/>
    </row>
    <row r="22" spans="1:9">
      <c r="A22" s="31"/>
      <c r="B22" s="32"/>
      <c r="C22" s="32" t="s">
        <v>303</v>
      </c>
      <c r="D22" s="33"/>
      <c r="E22" s="34"/>
      <c r="F22" s="34"/>
      <c r="G22" s="35"/>
    </row>
    <row r="23" spans="1:9">
      <c r="A23" s="36"/>
      <c r="B23" s="36"/>
      <c r="C23" s="29"/>
      <c r="D23" s="29"/>
    </row>
    <row r="24" spans="1:9">
      <c r="A24" s="23" t="s">
        <v>304</v>
      </c>
      <c r="B24" s="24"/>
      <c r="C24" s="24" t="s">
        <v>305</v>
      </c>
      <c r="D24" s="25"/>
      <c r="E24" s="2"/>
      <c r="F24" s="2"/>
      <c r="G24" s="26"/>
    </row>
    <row r="25" spans="1:9">
      <c r="A25" s="27"/>
      <c r="B25" s="28"/>
      <c r="C25" s="28" t="s">
        <v>306</v>
      </c>
      <c r="D25" s="29"/>
      <c r="G25" s="30"/>
    </row>
    <row r="26" spans="1:9">
      <c r="A26" s="27"/>
      <c r="B26" s="28"/>
      <c r="C26" s="28" t="s">
        <v>307</v>
      </c>
      <c r="D26" s="29"/>
      <c r="G26" s="30"/>
    </row>
    <row r="27" spans="1:9">
      <c r="A27" s="27"/>
      <c r="B27" s="28"/>
      <c r="C27" s="28" t="s">
        <v>308</v>
      </c>
      <c r="D27" s="29"/>
      <c r="G27" s="30"/>
    </row>
    <row r="28" spans="1:9">
      <c r="A28" s="31"/>
      <c r="B28" s="32"/>
      <c r="C28" s="32" t="s">
        <v>309</v>
      </c>
      <c r="D28" s="33"/>
      <c r="E28" s="34"/>
      <c r="F28" s="34"/>
      <c r="G28" s="35"/>
    </row>
    <row r="29" spans="1:9">
      <c r="A29" s="36"/>
      <c r="B29" s="36"/>
      <c r="C29" s="29"/>
      <c r="D29" s="29"/>
    </row>
    <row r="30" spans="1:9">
      <c r="A30" s="37" t="s">
        <v>310</v>
      </c>
      <c r="B30" s="38"/>
      <c r="C30" s="38" t="s">
        <v>311</v>
      </c>
      <c r="D30" s="39"/>
      <c r="E30" s="3"/>
      <c r="F30" s="3"/>
      <c r="G30" s="40"/>
    </row>
    <row r="32" spans="1:9">
      <c r="A32" s="4" t="s">
        <v>312</v>
      </c>
    </row>
    <row r="33" spans="1:1">
      <c r="A33" s="1" t="s">
        <v>313</v>
      </c>
    </row>
    <row r="34" spans="1:1">
      <c r="A34" s="1" t="s">
        <v>314</v>
      </c>
    </row>
    <row r="35" spans="1:1">
      <c r="A35" s="1" t="s">
        <v>315</v>
      </c>
    </row>
    <row r="36" spans="1:1">
      <c r="A36" s="1" t="s">
        <v>316</v>
      </c>
    </row>
    <row r="40" spans="1:1">
      <c r="A40" s="4" t="s">
        <v>317</v>
      </c>
    </row>
    <row r="41" spans="1:1">
      <c r="A41" s="1">
        <v>1</v>
      </c>
    </row>
    <row r="42" spans="1:1">
      <c r="A42" s="1">
        <v>1.5</v>
      </c>
    </row>
    <row r="43" spans="1:1">
      <c r="A43" s="1">
        <v>1.8</v>
      </c>
    </row>
    <row r="44" spans="1:1">
      <c r="A44" s="1">
        <v>2</v>
      </c>
    </row>
    <row r="45" spans="1:1">
      <c r="A45" s="1">
        <v>2.1</v>
      </c>
    </row>
    <row r="46" spans="1:1">
      <c r="A46" s="1">
        <v>2.2000000000000002</v>
      </c>
    </row>
    <row r="47" spans="1:1">
      <c r="A47" s="1">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6-872F-5849-9074-EEA99078E8B3}">
  <sheetPr>
    <tabColor theme="9" tint="0.79998168889431442"/>
    <pageSetUpPr fitToPage="1"/>
  </sheetPr>
  <dimension ref="A1:H40"/>
  <sheetViews>
    <sheetView zoomScale="160" zoomScaleNormal="160" workbookViewId="0">
      <selection activeCell="C37" sqref="C37"/>
    </sheetView>
  </sheetViews>
  <sheetFormatPr baseColWidth="10" defaultColWidth="10.83203125" defaultRowHeight="13"/>
  <cols>
    <col min="1" max="1" width="36.83203125" style="1" bestFit="1" customWidth="1"/>
    <col min="2" max="3" width="24.1640625" style="1" bestFit="1" customWidth="1"/>
    <col min="4" max="4" width="16.6640625" style="1" bestFit="1" customWidth="1"/>
    <col min="5" max="5" width="18.1640625" style="1" bestFit="1" customWidth="1"/>
    <col min="6" max="6" width="20.33203125" style="1" bestFit="1" customWidth="1"/>
    <col min="7" max="7" width="17.5" style="1" bestFit="1" customWidth="1"/>
    <col min="8" max="8" width="10.83203125" style="1"/>
    <col min="9" max="9" width="13.5" style="1" bestFit="1" customWidth="1"/>
    <col min="10" max="16384" width="10.83203125" style="1"/>
  </cols>
  <sheetData>
    <row r="1" spans="1:8" ht="26">
      <c r="A1" s="356" t="s">
        <v>371</v>
      </c>
      <c r="B1" s="356"/>
      <c r="C1" s="356"/>
      <c r="D1" s="356"/>
      <c r="E1" s="356"/>
      <c r="F1" s="356"/>
    </row>
    <row r="3" spans="1:8" ht="15">
      <c r="A3" s="5" t="s">
        <v>285</v>
      </c>
      <c r="B3" s="6" t="s">
        <v>286</v>
      </c>
      <c r="C3" s="6" t="s">
        <v>287</v>
      </c>
      <c r="D3" s="6" t="s">
        <v>288</v>
      </c>
      <c r="E3" s="6" t="s">
        <v>289</v>
      </c>
      <c r="F3" s="6" t="s">
        <v>290</v>
      </c>
    </row>
    <row r="4" spans="1:8" ht="15">
      <c r="A4" s="7"/>
      <c r="B4" s="8" t="s">
        <v>291</v>
      </c>
      <c r="C4" s="8" t="s">
        <v>292</v>
      </c>
      <c r="D4" s="8"/>
      <c r="E4" s="8"/>
    </row>
    <row r="5" spans="1:8" ht="15">
      <c r="A5" s="9"/>
      <c r="B5" s="10" t="s">
        <v>293</v>
      </c>
      <c r="C5" s="10" t="s">
        <v>294</v>
      </c>
      <c r="D5" s="10" t="s">
        <v>294</v>
      </c>
      <c r="E5" s="10" t="s">
        <v>294</v>
      </c>
      <c r="F5" s="10" t="s">
        <v>294</v>
      </c>
    </row>
    <row r="6" spans="1:8">
      <c r="A6" s="11"/>
      <c r="B6" s="12"/>
      <c r="C6" s="13"/>
      <c r="D6" s="14"/>
      <c r="E6" s="15"/>
      <c r="F6" s="16"/>
    </row>
    <row r="7" spans="1:8">
      <c r="A7" s="11" t="s">
        <v>295</v>
      </c>
      <c r="B7" s="12">
        <v>90</v>
      </c>
      <c r="C7" s="13">
        <v>1900</v>
      </c>
      <c r="D7" s="14">
        <f>+B7*C7</f>
        <v>171000</v>
      </c>
      <c r="E7" s="15">
        <f>+D7/12</f>
        <v>14250</v>
      </c>
      <c r="F7" s="16">
        <f>+B7*8.4</f>
        <v>756</v>
      </c>
    </row>
    <row r="8" spans="1:8">
      <c r="A8" s="11" t="s">
        <v>296</v>
      </c>
      <c r="B8" s="12">
        <v>90</v>
      </c>
      <c r="C8" s="13">
        <v>1900</v>
      </c>
      <c r="D8" s="14">
        <f t="shared" ref="D8:D11" si="0">+B8*C8</f>
        <v>171000</v>
      </c>
      <c r="E8" s="15">
        <f t="shared" ref="E8:E11" si="1">+D8/12</f>
        <v>14250</v>
      </c>
      <c r="F8" s="16">
        <f t="shared" ref="F8:F11" si="2">+B8*8.4</f>
        <v>756</v>
      </c>
    </row>
    <row r="9" spans="1:8">
      <c r="A9" s="11" t="s">
        <v>297</v>
      </c>
      <c r="B9" s="12">
        <v>70</v>
      </c>
      <c r="C9" s="13">
        <v>1900</v>
      </c>
      <c r="D9" s="14">
        <f t="shared" si="0"/>
        <v>133000</v>
      </c>
      <c r="E9" s="15">
        <f t="shared" si="1"/>
        <v>11083.333333333334</v>
      </c>
      <c r="F9" s="16">
        <f t="shared" si="2"/>
        <v>588</v>
      </c>
      <c r="H9" s="14"/>
    </row>
    <row r="10" spans="1:8">
      <c r="A10" s="11" t="s">
        <v>298</v>
      </c>
      <c r="B10" s="12">
        <v>40</v>
      </c>
      <c r="C10" s="13">
        <v>1900</v>
      </c>
      <c r="D10" s="14">
        <f t="shared" si="0"/>
        <v>76000</v>
      </c>
      <c r="E10" s="15">
        <f t="shared" si="1"/>
        <v>6333.333333333333</v>
      </c>
      <c r="F10" s="16">
        <f t="shared" si="2"/>
        <v>336</v>
      </c>
      <c r="H10" s="14"/>
    </row>
    <row r="11" spans="1:8">
      <c r="A11" s="17" t="s">
        <v>299</v>
      </c>
      <c r="B11" s="18">
        <v>55</v>
      </c>
      <c r="C11" s="19">
        <v>1900</v>
      </c>
      <c r="D11" s="20">
        <f t="shared" si="0"/>
        <v>104500</v>
      </c>
      <c r="E11" s="21">
        <f t="shared" si="1"/>
        <v>8708.3333333333339</v>
      </c>
      <c r="F11" s="22">
        <f t="shared" si="2"/>
        <v>462</v>
      </c>
      <c r="H11" s="14"/>
    </row>
    <row r="12" spans="1:8">
      <c r="F12" s="16"/>
      <c r="G12" s="16"/>
    </row>
    <row r="13" spans="1:8">
      <c r="A13" s="23" t="s">
        <v>300</v>
      </c>
      <c r="B13" s="24"/>
      <c r="C13" s="24" t="s">
        <v>301</v>
      </c>
      <c r="D13" s="25"/>
      <c r="E13" s="2"/>
      <c r="F13" s="2"/>
      <c r="G13" s="26"/>
    </row>
    <row r="14" spans="1:8">
      <c r="A14" s="27"/>
      <c r="B14" s="28"/>
      <c r="C14" s="28" t="s">
        <v>302</v>
      </c>
      <c r="D14" s="29"/>
      <c r="G14" s="30"/>
    </row>
    <row r="15" spans="1:8">
      <c r="A15" s="31"/>
      <c r="B15" s="32"/>
      <c r="C15" s="32" t="s">
        <v>303</v>
      </c>
      <c r="D15" s="33"/>
      <c r="E15" s="34"/>
      <c r="F15" s="34"/>
      <c r="G15" s="35"/>
    </row>
    <row r="16" spans="1:8">
      <c r="A16" s="36"/>
      <c r="B16" s="36"/>
      <c r="C16" s="29"/>
      <c r="D16" s="29"/>
    </row>
    <row r="17" spans="1:7">
      <c r="A17" s="23" t="s">
        <v>304</v>
      </c>
      <c r="B17" s="24"/>
      <c r="C17" s="24" t="s">
        <v>305</v>
      </c>
      <c r="D17" s="25"/>
      <c r="E17" s="2"/>
      <c r="F17" s="2"/>
      <c r="G17" s="26"/>
    </row>
    <row r="18" spans="1:7">
      <c r="A18" s="27"/>
      <c r="B18" s="28"/>
      <c r="C18" s="28" t="s">
        <v>306</v>
      </c>
      <c r="D18" s="29"/>
      <c r="G18" s="30"/>
    </row>
    <row r="19" spans="1:7">
      <c r="A19" s="27"/>
      <c r="B19" s="28"/>
      <c r="C19" s="28" t="s">
        <v>307</v>
      </c>
      <c r="D19" s="29"/>
      <c r="G19" s="30"/>
    </row>
    <row r="20" spans="1:7">
      <c r="A20" s="27"/>
      <c r="B20" s="28"/>
      <c r="C20" s="28" t="s">
        <v>308</v>
      </c>
      <c r="D20" s="29"/>
      <c r="G20" s="30"/>
    </row>
    <row r="21" spans="1:7">
      <c r="A21" s="31"/>
      <c r="B21" s="32"/>
      <c r="C21" s="32" t="s">
        <v>309</v>
      </c>
      <c r="D21" s="33"/>
      <c r="E21" s="34"/>
      <c r="F21" s="34"/>
      <c r="G21" s="35"/>
    </row>
    <row r="22" spans="1:7">
      <c r="A22" s="36"/>
      <c r="B22" s="36"/>
      <c r="C22" s="29"/>
      <c r="D22" s="29"/>
    </row>
    <row r="23" spans="1:7">
      <c r="A23" s="37" t="s">
        <v>310</v>
      </c>
      <c r="B23" s="38"/>
      <c r="C23" s="38" t="s">
        <v>311</v>
      </c>
      <c r="D23" s="39"/>
      <c r="E23" s="3"/>
      <c r="F23" s="3"/>
      <c r="G23" s="40"/>
    </row>
    <row r="25" spans="1:7">
      <c r="A25" s="4" t="s">
        <v>312</v>
      </c>
    </row>
    <row r="26" spans="1:7">
      <c r="A26" s="1" t="s">
        <v>313</v>
      </c>
    </row>
    <row r="27" spans="1:7">
      <c r="A27" s="1" t="s">
        <v>314</v>
      </c>
    </row>
    <row r="28" spans="1:7">
      <c r="A28" s="1" t="s">
        <v>315</v>
      </c>
    </row>
    <row r="29" spans="1:7">
      <c r="A29" s="1" t="s">
        <v>316</v>
      </c>
    </row>
    <row r="33" spans="1:1">
      <c r="A33" s="4" t="s">
        <v>317</v>
      </c>
    </row>
    <row r="34" spans="1:1">
      <c r="A34" s="1">
        <v>1</v>
      </c>
    </row>
    <row r="35" spans="1:1">
      <c r="A35" s="1">
        <v>1.5</v>
      </c>
    </row>
    <row r="36" spans="1:1">
      <c r="A36" s="1">
        <v>1.8</v>
      </c>
    </row>
    <row r="37" spans="1:1">
      <c r="A37" s="1">
        <v>2</v>
      </c>
    </row>
    <row r="38" spans="1:1">
      <c r="A38" s="1">
        <v>2.1</v>
      </c>
    </row>
    <row r="39" spans="1:1">
      <c r="A39" s="1">
        <v>2.2000000000000002</v>
      </c>
    </row>
    <row r="40" spans="1:1">
      <c r="A40" s="1">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DACD-9D1B-4B4A-B5A0-31F3950A776E}">
  <sheetPr>
    <pageSetUpPr fitToPage="1"/>
  </sheetPr>
  <dimension ref="B1:I34"/>
  <sheetViews>
    <sheetView showGridLines="0" zoomScaleNormal="100" workbookViewId="0"/>
  </sheetViews>
  <sheetFormatPr baseColWidth="10" defaultColWidth="10.83203125" defaultRowHeight="16"/>
  <cols>
    <col min="1" max="1" width="1.6640625" style="47" customWidth="1"/>
    <col min="2" max="2" width="31.6640625" style="47" customWidth="1"/>
    <col min="3" max="3" width="11.33203125" style="47" bestFit="1" customWidth="1"/>
    <col min="4" max="6" width="14.33203125" style="48" customWidth="1"/>
    <col min="7" max="7" width="7.6640625" style="48" customWidth="1"/>
    <col min="8" max="9" width="14.33203125" style="48" customWidth="1"/>
    <col min="10" max="16384" width="10.83203125" style="47"/>
  </cols>
  <sheetData>
    <row r="1" spans="2:9" s="42" customFormat="1" ht="18">
      <c r="B1" s="41" t="s">
        <v>372</v>
      </c>
      <c r="C1" s="41"/>
      <c r="D1" s="41"/>
      <c r="E1" s="41"/>
      <c r="G1" s="41"/>
      <c r="H1" s="43" t="s">
        <v>373</v>
      </c>
    </row>
    <row r="2" spans="2:9" s="42" customFormat="1">
      <c r="B2" s="44" t="s">
        <v>374</v>
      </c>
      <c r="D2" s="45"/>
      <c r="E2" s="45"/>
      <c r="F2" s="45"/>
      <c r="G2" s="45"/>
      <c r="H2" s="46" t="s">
        <v>375</v>
      </c>
      <c r="I2" s="45"/>
    </row>
    <row r="4" spans="2:9">
      <c r="B4" s="47" t="s">
        <v>350</v>
      </c>
    </row>
    <row r="5" spans="2:9">
      <c r="B5" s="49" t="s">
        <v>351</v>
      </c>
    </row>
    <row r="6" spans="2:9">
      <c r="B6" s="49" t="s">
        <v>352</v>
      </c>
    </row>
    <row r="7" spans="2:9">
      <c r="B7" s="49" t="s">
        <v>353</v>
      </c>
    </row>
    <row r="8" spans="2:9">
      <c r="B8" s="49" t="s">
        <v>354</v>
      </c>
    </row>
    <row r="9" spans="2:9">
      <c r="B9" s="49" t="s">
        <v>355</v>
      </c>
    </row>
    <row r="10" spans="2:9">
      <c r="B10" s="49" t="s">
        <v>356</v>
      </c>
    </row>
    <row r="12" spans="2:9" s="51" customFormat="1" ht="24.5" customHeight="1">
      <c r="B12" s="366" t="s">
        <v>357</v>
      </c>
      <c r="C12" s="366"/>
      <c r="D12" s="366"/>
      <c r="E12" s="366"/>
      <c r="F12" s="366"/>
      <c r="G12" s="50"/>
      <c r="H12" s="50"/>
      <c r="I12" s="50"/>
    </row>
    <row r="13" spans="2:9" ht="25.25" customHeight="1" thickBot="1"/>
    <row r="14" spans="2:9" s="57" customFormat="1" ht="35" customHeight="1" thickBot="1">
      <c r="B14" s="52" t="s">
        <v>376</v>
      </c>
      <c r="C14" s="53" t="s">
        <v>377</v>
      </c>
      <c r="D14" s="54" t="s">
        <v>378</v>
      </c>
      <c r="E14" s="55" t="s">
        <v>379</v>
      </c>
      <c r="F14" s="56" t="s">
        <v>380</v>
      </c>
    </row>
    <row r="15" spans="2:9" s="62" customFormat="1" ht="25.25" customHeight="1">
      <c r="B15" s="369" t="s">
        <v>381</v>
      </c>
      <c r="C15" s="58" t="s">
        <v>382</v>
      </c>
      <c r="D15" s="59">
        <v>80</v>
      </c>
      <c r="E15" s="60">
        <v>110</v>
      </c>
      <c r="F15" s="61">
        <v>140</v>
      </c>
    </row>
    <row r="16" spans="2:9" s="62" customFormat="1" ht="25.25" customHeight="1" thickBot="1">
      <c r="B16" s="368"/>
      <c r="C16" s="63" t="s">
        <v>383</v>
      </c>
      <c r="D16" s="64">
        <v>140</v>
      </c>
      <c r="E16" s="65">
        <v>190</v>
      </c>
      <c r="F16" s="66">
        <v>240</v>
      </c>
    </row>
    <row r="17" spans="2:9" ht="25.25" customHeight="1" thickBot="1"/>
    <row r="18" spans="2:9" s="57" customFormat="1" ht="35" customHeight="1" thickBot="1">
      <c r="B18" s="52" t="s">
        <v>376</v>
      </c>
      <c r="C18" s="53" t="s">
        <v>377</v>
      </c>
      <c r="D18" s="54" t="s">
        <v>384</v>
      </c>
      <c r="E18" s="55" t="s">
        <v>385</v>
      </c>
      <c r="F18" s="56" t="s">
        <v>386</v>
      </c>
    </row>
    <row r="19" spans="2:9" s="62" customFormat="1" ht="25.25" customHeight="1">
      <c r="B19" s="367" t="s">
        <v>348</v>
      </c>
      <c r="C19" s="58" t="s">
        <v>382</v>
      </c>
      <c r="D19" s="67">
        <v>50</v>
      </c>
      <c r="E19" s="60">
        <v>70</v>
      </c>
      <c r="F19" s="68">
        <v>100</v>
      </c>
    </row>
    <row r="20" spans="2:9" s="62" customFormat="1" ht="25.25" customHeight="1" thickBot="1">
      <c r="B20" s="368"/>
      <c r="C20" s="63" t="s">
        <v>383</v>
      </c>
      <c r="D20" s="69">
        <v>90</v>
      </c>
      <c r="E20" s="65">
        <v>120</v>
      </c>
      <c r="F20" s="70">
        <v>170</v>
      </c>
    </row>
    <row r="21" spans="2:9" s="62" customFormat="1" ht="25.25" customHeight="1">
      <c r="B21" s="367" t="s">
        <v>298</v>
      </c>
      <c r="C21" s="58" t="s">
        <v>382</v>
      </c>
      <c r="D21" s="71">
        <v>50</v>
      </c>
      <c r="E21" s="72">
        <v>70</v>
      </c>
      <c r="F21" s="73"/>
    </row>
    <row r="22" spans="2:9" s="62" customFormat="1" ht="25.25" customHeight="1" thickBot="1">
      <c r="B22" s="368"/>
      <c r="C22" s="63" t="s">
        <v>383</v>
      </c>
      <c r="D22" s="74">
        <v>90</v>
      </c>
      <c r="E22" s="75">
        <v>120</v>
      </c>
      <c r="F22" s="76"/>
    </row>
    <row r="23" spans="2:9" s="62" customFormat="1" ht="25.25" customHeight="1">
      <c r="B23" s="367" t="s">
        <v>349</v>
      </c>
      <c r="C23" s="58" t="s">
        <v>382</v>
      </c>
      <c r="D23" s="67">
        <v>50</v>
      </c>
      <c r="E23" s="60">
        <v>70</v>
      </c>
      <c r="F23" s="68">
        <v>100</v>
      </c>
    </row>
    <row r="24" spans="2:9" s="62" customFormat="1" ht="25.25" customHeight="1" thickBot="1">
      <c r="B24" s="368"/>
      <c r="C24" s="63" t="s">
        <v>383</v>
      </c>
      <c r="D24" s="69">
        <v>90</v>
      </c>
      <c r="E24" s="65">
        <v>120</v>
      </c>
      <c r="F24" s="70">
        <v>170</v>
      </c>
    </row>
    <row r="25" spans="2:9" ht="25.25" customHeight="1" thickBot="1"/>
    <row r="26" spans="2:9" s="57" customFormat="1" ht="35" customHeight="1" thickBot="1">
      <c r="B26" s="52" t="s">
        <v>376</v>
      </c>
      <c r="C26" s="53" t="s">
        <v>377</v>
      </c>
      <c r="D26" s="77" t="s">
        <v>387</v>
      </c>
    </row>
    <row r="27" spans="2:9" s="62" customFormat="1" ht="25.25" customHeight="1">
      <c r="B27" s="367" t="s">
        <v>388</v>
      </c>
      <c r="C27" s="58" t="s">
        <v>382</v>
      </c>
      <c r="D27" s="78">
        <v>20</v>
      </c>
    </row>
    <row r="28" spans="2:9" s="62" customFormat="1" ht="25.25" customHeight="1" thickBot="1">
      <c r="B28" s="368"/>
      <c r="C28" s="63" t="s">
        <v>383</v>
      </c>
      <c r="D28" s="79">
        <v>40</v>
      </c>
    </row>
    <row r="29" spans="2:9" ht="25.25" customHeight="1"/>
    <row r="30" spans="2:9" s="42" customFormat="1" ht="16.25" customHeight="1">
      <c r="B30" s="42" t="s">
        <v>389</v>
      </c>
      <c r="D30" s="45"/>
      <c r="E30" s="45"/>
      <c r="F30" s="45"/>
      <c r="G30" s="45"/>
      <c r="H30" s="45"/>
      <c r="I30" s="45"/>
    </row>
    <row r="31" spans="2:9" s="44" customFormat="1" ht="16.25" customHeight="1">
      <c r="B31" s="44" t="s">
        <v>390</v>
      </c>
      <c r="D31" s="80"/>
      <c r="E31" s="80"/>
      <c r="F31" s="80"/>
      <c r="G31" s="80"/>
      <c r="H31" s="80"/>
      <c r="I31" s="80"/>
    </row>
    <row r="32" spans="2:9" s="42" customFormat="1" ht="16.25" customHeight="1">
      <c r="B32" s="42" t="s">
        <v>391</v>
      </c>
      <c r="D32" s="45"/>
      <c r="E32" s="45"/>
      <c r="F32" s="45"/>
      <c r="G32" s="45"/>
      <c r="H32" s="45"/>
      <c r="I32" s="45"/>
    </row>
    <row r="33" spans="2:9" s="42" customFormat="1" ht="16.25" customHeight="1">
      <c r="B33" s="42" t="s">
        <v>392</v>
      </c>
      <c r="D33" s="45"/>
      <c r="E33" s="45"/>
      <c r="F33" s="45"/>
      <c r="G33" s="45"/>
      <c r="H33" s="45"/>
      <c r="I33" s="45"/>
    </row>
    <row r="34" spans="2:9" ht="16.25" customHeight="1">
      <c r="B34" s="81" t="s">
        <v>393</v>
      </c>
    </row>
  </sheetData>
  <sheetProtection sheet="1" objects="1" scenarios="1"/>
  <mergeCells count="6">
    <mergeCell ref="B27:B28"/>
    <mergeCell ref="B12:F12"/>
    <mergeCell ref="B15:B16"/>
    <mergeCell ref="B19:B20"/>
    <mergeCell ref="B21:B22"/>
    <mergeCell ref="B23:B24"/>
  </mergeCells>
  <pageMargins left="0.78740157480314998" right="0.78740157480314998" top="1.1811023622047201" bottom="0.78740157480314998" header="0.39370078740157499" footer="0.39370078740157499"/>
  <pageSetup paperSize="9" scale="66" orientation="landscape" r:id="rId1"/>
  <headerFooter>
    <oddHeader>&amp;L&amp;8Prozess: 6.03.00 Finanzen
Publikationsort: Staff
Erlassverantw: Controller/-in Zentrales Controlling
Beschlussinstanz: Leiter/-in F&amp;&amp;H&amp;C&amp;8Z-CL-Kostensätze ZHAW
&amp;R&amp;G</oddHeader>
    <oddFooter>&amp;L&amp;8Version: 6.0.0&amp;C&amp;8gültig ab: 01.09.2020&amp;R&amp;8Seite &amp;P von &amp;N</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E904BB6-E904-44B9-8849-1A45DD622485}">
  <ds:schemaRefs>
    <ds:schemaRef ds:uri="http://purl.org/dc/dcmitype/"/>
    <ds:schemaRef ds:uri="http://schemas.microsoft.com/office/2006/documentManagement/types"/>
    <ds:schemaRef ds:uri="http://purl.org/dc/elements/1.1/"/>
    <ds:schemaRef ds:uri="http://www.w3.org/XML/1998/namespace"/>
    <ds:schemaRef ds:uri="34e6086b-f5d5-4bc2-9805-7ad22d82a097"/>
    <ds:schemaRef ds:uri="http://purl.org/dc/terms/"/>
    <ds:schemaRef ds:uri="5f99dfaa-e045-4518-8ecc-6acb225cbdab"/>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68E8135E-162A-44EB-8728-E74DD33E9C11}">
  <ds:schemaRefs>
    <ds:schemaRef ds:uri="http://schemas.microsoft.com/sharepoint/v3/contenttype/forms"/>
  </ds:schemaRefs>
</ds:datastoreItem>
</file>

<file path=customXml/itemProps3.xml><?xml version="1.0" encoding="utf-8"?>
<ds:datastoreItem xmlns:ds="http://schemas.openxmlformats.org/officeDocument/2006/customXml" ds:itemID="{4C0ABA4E-6F5E-4167-9B75-11E7462757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14</vt:i4>
      </vt:variant>
      <vt:variant>
        <vt:lpstr>Benannte Bereiche</vt:lpstr>
      </vt:variant>
      <vt:variant>
        <vt:i4>14</vt:i4>
      </vt:variant>
    </vt:vector>
  </HeadingPairs>
  <TitlesOfParts>
    <vt:vector size="28" baseType="lpstr">
      <vt:lpstr>ZHDK_Personal vor 2024</vt:lpstr>
      <vt:lpstr>Wegleitung Kalkulation</vt:lpstr>
      <vt:lpstr>DIZH Budget Kalkulation</vt:lpstr>
      <vt:lpstr>Personalkosten</vt:lpstr>
      <vt:lpstr>Teuerung</vt:lpstr>
      <vt:lpstr>PHZH_Personal_2023</vt:lpstr>
      <vt:lpstr>UZH_Personal_2021</vt:lpstr>
      <vt:lpstr>UZH_Personal_2022</vt:lpstr>
      <vt:lpstr>UZH_Personal_2024</vt:lpstr>
      <vt:lpstr>UZH_Personal_2023</vt:lpstr>
      <vt:lpstr>ZHAW_Personal</vt:lpstr>
      <vt:lpstr>ZHDK_Personal</vt:lpstr>
      <vt:lpstr>PHZH_Personal_22</vt:lpstr>
      <vt:lpstr>ZHAW - Kostensätze 2021</vt:lpstr>
      <vt:lpstr>'ZHAW - Kostensätze 2021'!Druckbereich</vt:lpstr>
      <vt:lpstr>PHZH_Personal_2023!Finanzierung</vt:lpstr>
      <vt:lpstr>PHZH_Personal_22!Finanzierung</vt:lpstr>
      <vt:lpstr>'ZHDK_Personal vor 2024'!Finanzierung</vt:lpstr>
      <vt:lpstr>Finanzierung</vt:lpstr>
      <vt:lpstr>PHZH_Personal_2023!Personalkostensätze</vt:lpstr>
      <vt:lpstr>PHZH_Personal_22!Personalkostensätze</vt:lpstr>
      <vt:lpstr>UZH_Personal_2021!Personalkostensätze</vt:lpstr>
      <vt:lpstr>UZH_Personal_2022!Personalkostensätze</vt:lpstr>
      <vt:lpstr>UZH_Personal_2023!Personalkostensätze</vt:lpstr>
      <vt:lpstr>UZH_Personal_2024!Personalkostensätze</vt:lpstr>
      <vt:lpstr>ZHAW_Personal!Personalkostensätze</vt:lpstr>
      <vt:lpstr>'ZHDK_Personal vor 2024'!Personalkostensätze</vt:lpstr>
      <vt:lpstr>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Passardi2</cp:lastModifiedBy>
  <cp:revision/>
  <dcterms:created xsi:type="dcterms:W3CDTF">2021-04-29T13:48:47Z</dcterms:created>
  <dcterms:modified xsi:type="dcterms:W3CDTF">2024-04-02T11:58:14Z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2023-12-13T06:57:20Z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345aec55-97ff-495a-9e31-4ffe5cacc6d8</vt:lpwstr>
  </property>
  <property fmtid="{D5CDD505-2E9C-101B-9397-08002B2CF9AE}" pid="9" name="MSIP_Label_10d9bad3-6dac-4e9a-89a3-89f3b8d247b2_ContentBits">
    <vt:lpwstr>0</vt:lpwstr>
  </property>
</Properties>
</file>